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PERATIONS-SHARED FILES\FINANCES\CART\CART 2022-2023\"/>
    </mc:Choice>
  </mc:AlternateContent>
  <xr:revisionPtr revIDLastSave="0" documentId="13_ncr:1_{779925D7-7F78-4D21-BB43-309E69F20DF9}" xr6:coauthVersionLast="47" xr6:coauthVersionMax="47" xr10:uidLastSave="{00000000-0000-0000-0000-000000000000}"/>
  <bookViews>
    <workbookView xWindow="-108" yWindow="-108" windowWidth="23256" windowHeight="13896" firstSheet="2" activeTab="3" xr2:uid="{00000000-000D-0000-FFFF-FFFF00000000}"/>
    <workbookView xWindow="-108" yWindow="-108" windowWidth="23256" windowHeight="13896" xr2:uid="{026AD021-A66B-46D6-8BC2-540A533F3327}"/>
  </bookViews>
  <sheets>
    <sheet name="Balance Sheet" sheetId="2" r:id="rId1"/>
    <sheet name="Statement of Operations" sheetId="1" r:id="rId2"/>
    <sheet name="Sch 1 Invesments" sheetId="9" r:id="rId3"/>
    <sheet name="Sch 2 Membership Fees" sheetId="8" r:id="rId4"/>
    <sheet name="Working Trial Balance" sheetId="7" state="hidden" r:id="rId5"/>
    <sheet name="Banking " sheetId="3" state="hidden" r:id="rId6"/>
    <sheet name="Journal Entries" sheetId="6" state="hidden" r:id="rId7"/>
    <sheet name="Sheet1" sheetId="10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18" i="6"/>
  <c r="U89" i="3"/>
  <c r="E22" i="7"/>
  <c r="S42" i="3"/>
  <c r="AK42" i="3" s="1"/>
  <c r="S41" i="3"/>
  <c r="AK41" i="3" s="1"/>
  <c r="AK43" i="3"/>
  <c r="O39" i="3"/>
  <c r="O38" i="3"/>
  <c r="O35" i="3"/>
  <c r="O37" i="3"/>
  <c r="O36" i="3"/>
  <c r="O45" i="3"/>
  <c r="N43" i="3"/>
  <c r="T46" i="3"/>
  <c r="T40" i="3"/>
  <c r="S32" i="3"/>
  <c r="T34" i="3"/>
  <c r="T33" i="3"/>
  <c r="F29" i="10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28" i="10"/>
  <c r="AF10" i="3"/>
  <c r="P26" i="3"/>
  <c r="Q23" i="3"/>
  <c r="Q16" i="3"/>
  <c r="Y13" i="3"/>
  <c r="N5" i="3"/>
  <c r="E6" i="1"/>
  <c r="D4" i="8" s="1"/>
  <c r="S28" i="3"/>
  <c r="S20" i="3"/>
  <c r="S15" i="3"/>
  <c r="S11" i="3"/>
  <c r="S6" i="3"/>
  <c r="T31" i="3"/>
  <c r="T30" i="3"/>
  <c r="T25" i="3"/>
  <c r="T24" i="3"/>
  <c r="T18" i="3"/>
  <c r="T17" i="3"/>
  <c r="T14" i="3"/>
  <c r="T12" i="3"/>
  <c r="T9" i="3"/>
  <c r="T8" i="3"/>
  <c r="T7" i="3"/>
  <c r="I29" i="3"/>
  <c r="I22" i="3"/>
  <c r="I21" i="3"/>
  <c r="I19" i="3"/>
  <c r="C12" i="3"/>
  <c r="C8" i="3"/>
  <c r="C9" i="3"/>
  <c r="C7" i="3"/>
  <c r="D89" i="3"/>
  <c r="H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1" i="10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L54" i="3"/>
  <c r="E18" i="8"/>
  <c r="D18" i="8"/>
  <c r="B57" i="9"/>
  <c r="E60" i="9"/>
  <c r="E35" i="6" s="1"/>
  <c r="AK44" i="3" l="1"/>
  <c r="AK35" i="3"/>
  <c r="AK38" i="3"/>
  <c r="AK37" i="3"/>
  <c r="AK34" i="3"/>
  <c r="AK33" i="3"/>
  <c r="AK40" i="3"/>
  <c r="AK32" i="3"/>
  <c r="AK13" i="3"/>
  <c r="AK27" i="3"/>
  <c r="AK36" i="3"/>
  <c r="AK39" i="3"/>
  <c r="AK46" i="3"/>
  <c r="AK47" i="3"/>
  <c r="AK14" i="3"/>
  <c r="AK7" i="3"/>
  <c r="AK21" i="3"/>
  <c r="AK30" i="3" l="1"/>
  <c r="AK26" i="3"/>
  <c r="AK24" i="3"/>
  <c r="AK19" i="3"/>
  <c r="AK17" i="3"/>
  <c r="AK12" i="3"/>
  <c r="AK10" i="3"/>
  <c r="AK9" i="3"/>
  <c r="AK29" i="3"/>
  <c r="AK28" i="3"/>
  <c r="AK25" i="3"/>
  <c r="AK23" i="3"/>
  <c r="AK22" i="3"/>
  <c r="AK20" i="3"/>
  <c r="AK18" i="3"/>
  <c r="AK16" i="3"/>
  <c r="AK15" i="3"/>
  <c r="AK11" i="3"/>
  <c r="AK8" i="3"/>
  <c r="F12" i="1" l="1"/>
  <c r="G35" i="7" l="1"/>
  <c r="B35" i="6"/>
  <c r="AK31" i="3" l="1"/>
  <c r="AK62" i="3" l="1"/>
  <c r="AK63" i="3"/>
  <c r="AK64" i="3"/>
  <c r="AK65" i="3"/>
  <c r="AK66" i="3"/>
  <c r="AK67" i="3"/>
  <c r="AK68" i="3"/>
  <c r="AK69" i="3"/>
  <c r="AK70" i="3"/>
  <c r="AK48" i="3" l="1"/>
  <c r="AK49" i="3"/>
  <c r="D41" i="1" l="1"/>
  <c r="D16" i="1"/>
  <c r="E5" i="3" l="1"/>
  <c r="E6" i="3" s="1"/>
  <c r="E7" i="3" s="1"/>
  <c r="E8" i="3" s="1"/>
  <c r="E9" i="3" s="1"/>
  <c r="E10" i="3" l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l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AK5" i="3"/>
  <c r="E72" i="3" l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/>
  <c r="AF89" i="3"/>
  <c r="AE89" i="3"/>
  <c r="N89" i="3"/>
  <c r="AK53" i="3" l="1"/>
  <c r="F15" i="1" l="1"/>
  <c r="F14" i="1"/>
  <c r="F40" i="1"/>
  <c r="F39" i="1"/>
  <c r="F35" i="1"/>
  <c r="F34" i="1"/>
  <c r="F28" i="1"/>
  <c r="F21" i="1"/>
  <c r="F36" i="6" l="1"/>
  <c r="E48" i="9"/>
  <c r="E39" i="9"/>
  <c r="F10" i="1" l="1"/>
  <c r="AK88" i="3" l="1"/>
  <c r="AK87" i="3"/>
  <c r="AJ89" i="3"/>
  <c r="AI89" i="3"/>
  <c r="AH89" i="3"/>
  <c r="AG89" i="3"/>
  <c r="AD89" i="3"/>
  <c r="AC89" i="3"/>
  <c r="AB89" i="3"/>
  <c r="AA89" i="3"/>
  <c r="Y89" i="3"/>
  <c r="V89" i="3"/>
  <c r="S89" i="3"/>
  <c r="Q89" i="3"/>
  <c r="P89" i="3"/>
  <c r="O89" i="3"/>
  <c r="L89" i="3"/>
  <c r="K89" i="3"/>
  <c r="F10" i="6" s="1"/>
  <c r="J89" i="3"/>
  <c r="I89" i="3"/>
  <c r="G89" i="3"/>
  <c r="F7" i="6" s="1"/>
  <c r="AK86" i="3" l="1"/>
  <c r="F30" i="1" l="1"/>
  <c r="F31" i="1"/>
  <c r="X89" i="3"/>
  <c r="AK61" i="3" l="1"/>
  <c r="AK60" i="3"/>
  <c r="AK71" i="3" l="1"/>
  <c r="AK72" i="3"/>
  <c r="AK73" i="3"/>
  <c r="AK74" i="3"/>
  <c r="AK75" i="3"/>
  <c r="AK76" i="3"/>
  <c r="AK77" i="3"/>
  <c r="AK78" i="3"/>
  <c r="AK79" i="3"/>
  <c r="AK80" i="3"/>
  <c r="AK81" i="3"/>
  <c r="AK82" i="3"/>
  <c r="F35" i="7" l="1"/>
  <c r="E34" i="7" l="1"/>
  <c r="C30" i="6"/>
  <c r="C29" i="6"/>
  <c r="E29" i="6" l="1"/>
  <c r="D33" i="7" s="1"/>
  <c r="E30" i="6"/>
  <c r="E33" i="7" l="1"/>
  <c r="E40" i="1"/>
  <c r="E29" i="9"/>
  <c r="B14" i="7"/>
  <c r="AK90" i="3" l="1"/>
  <c r="AK91" i="3"/>
  <c r="AK92" i="3"/>
  <c r="AK50" i="3"/>
  <c r="AK51" i="3"/>
  <c r="AK52" i="3"/>
  <c r="AK54" i="3"/>
  <c r="AK55" i="3"/>
  <c r="AK56" i="3"/>
  <c r="AK57" i="3"/>
  <c r="AK58" i="3"/>
  <c r="AK59" i="3"/>
  <c r="AK83" i="3"/>
  <c r="AK4" i="3"/>
  <c r="AK6" i="3"/>
  <c r="E20" i="9" l="1"/>
  <c r="E25" i="6" l="1"/>
  <c r="E24" i="6"/>
  <c r="D28" i="7" s="1"/>
  <c r="E35" i="1" s="1"/>
  <c r="E22" i="6" l="1"/>
  <c r="D26" i="7" s="1"/>
  <c r="E26" i="7" s="1"/>
  <c r="A14" i="1" l="1"/>
  <c r="D14" i="7"/>
  <c r="E14" i="7" s="1"/>
  <c r="E14" i="1" s="1"/>
  <c r="E23" i="6"/>
  <c r="D27" i="7" s="1"/>
  <c r="E21" i="6"/>
  <c r="AK84" i="3"/>
  <c r="E11" i="9" l="1"/>
  <c r="F13" i="1" l="1"/>
  <c r="F9" i="6" l="1"/>
  <c r="D13" i="7" s="1"/>
  <c r="E13" i="7" s="1"/>
  <c r="E13" i="1" s="1"/>
  <c r="E27" i="6" l="1"/>
  <c r="D31" i="7" s="1"/>
  <c r="F38" i="1"/>
  <c r="D12" i="7" l="1"/>
  <c r="E12" i="7" s="1"/>
  <c r="F26" i="1" l="1"/>
  <c r="F25" i="1"/>
  <c r="F24" i="1"/>
  <c r="F23" i="1"/>
  <c r="F22" i="1"/>
  <c r="F11" i="1"/>
  <c r="F16" i="1" s="1"/>
  <c r="E12" i="1"/>
  <c r="E11" i="7"/>
  <c r="E11" i="1" s="1"/>
  <c r="E29" i="7"/>
  <c r="E28" i="7"/>
  <c r="E27" i="7"/>
  <c r="E34" i="1" s="1"/>
  <c r="E31" i="1"/>
  <c r="F41" i="1" l="1"/>
  <c r="F42" i="1" s="1"/>
  <c r="E26" i="6" l="1"/>
  <c r="D30" i="7" s="1"/>
  <c r="E30" i="7" s="1"/>
  <c r="E37" i="1" s="1"/>
  <c r="E19" i="6"/>
  <c r="D23" i="7" s="1"/>
  <c r="E23" i="7" s="1"/>
  <c r="E28" i="1" s="1"/>
  <c r="D25" i="7"/>
  <c r="E25" i="7" s="1"/>
  <c r="E30" i="1" s="1"/>
  <c r="E16" i="6"/>
  <c r="D20" i="7" s="1"/>
  <c r="E13" i="6"/>
  <c r="D17" i="7" s="1"/>
  <c r="E17" i="7" s="1"/>
  <c r="E22" i="1" s="1"/>
  <c r="E14" i="6"/>
  <c r="D18" i="7" s="1"/>
  <c r="E18" i="7" s="1"/>
  <c r="E23" i="1" s="1"/>
  <c r="E15" i="6"/>
  <c r="D19" i="7" s="1"/>
  <c r="E19" i="7" s="1"/>
  <c r="E24" i="1" s="1"/>
  <c r="E12" i="6"/>
  <c r="D16" i="7" l="1"/>
  <c r="E16" i="7" s="1"/>
  <c r="E21" i="1" s="1"/>
  <c r="E20" i="7"/>
  <c r="E25" i="1" s="1"/>
  <c r="E28" i="6"/>
  <c r="D32" i="7" s="1"/>
  <c r="E38" i="1"/>
  <c r="E31" i="7"/>
  <c r="F8" i="6"/>
  <c r="D10" i="7" s="1"/>
  <c r="E10" i="7" s="1"/>
  <c r="E32" i="7" l="1"/>
  <c r="E39" i="1"/>
  <c r="E10" i="1"/>
  <c r="F11" i="6"/>
  <c r="D15" i="7" l="1"/>
  <c r="E15" i="7" s="1"/>
  <c r="E15" i="1" s="1"/>
  <c r="E16" i="1" s="1"/>
  <c r="D7" i="7" l="1"/>
  <c r="D16" i="2" l="1"/>
  <c r="D12" i="2"/>
  <c r="D11" i="2"/>
  <c r="C6" i="7"/>
  <c r="E6" i="7" s="1"/>
  <c r="C5" i="7"/>
  <c r="E5" i="7" s="1"/>
  <c r="C11" i="2" s="1"/>
  <c r="F43" i="1"/>
  <c r="F44" i="1" s="1"/>
  <c r="D25" i="2" s="1"/>
  <c r="C7" i="7"/>
  <c r="E7" i="7" s="1"/>
  <c r="C16" i="2" s="1"/>
  <c r="D22" i="2"/>
  <c r="C8" i="7"/>
  <c r="E8" i="7" s="1"/>
  <c r="C22" i="2" s="1"/>
  <c r="C4" i="7"/>
  <c r="D10" i="2"/>
  <c r="C9" i="7"/>
  <c r="E9" i="7" s="1"/>
  <c r="D13" i="2" l="1"/>
  <c r="D17" i="2" s="1"/>
  <c r="E43" i="1"/>
  <c r="D26" i="2"/>
  <c r="C35" i="7"/>
  <c r="C12" i="2"/>
  <c r="AK45" i="3"/>
  <c r="T89" i="3"/>
  <c r="E17" i="6" s="1"/>
  <c r="D21" i="7" l="1"/>
  <c r="E21" i="7" s="1"/>
  <c r="E26" i="1" s="1"/>
  <c r="E6" i="6"/>
  <c r="D4" i="7" s="1"/>
  <c r="AK89" i="3"/>
  <c r="E41" i="1" l="1"/>
  <c r="E42" i="1" s="1"/>
  <c r="E44" i="1" s="1"/>
  <c r="C25" i="2" s="1"/>
  <c r="C26" i="2" s="1"/>
  <c r="D35" i="7"/>
  <c r="E33" i="6"/>
  <c r="E4" i="7"/>
  <c r="E35" i="7" s="1"/>
  <c r="C10" i="2" l="1"/>
  <c r="C13" i="2" s="1"/>
  <c r="C17" i="2" s="1"/>
</calcChain>
</file>

<file path=xl/sharedStrings.xml><?xml version="1.0" encoding="utf-8"?>
<sst xmlns="http://schemas.openxmlformats.org/spreadsheetml/2006/main" count="493" uniqueCount="249">
  <si>
    <t>Canadian Association of Retired Teachers</t>
  </si>
  <si>
    <t xml:space="preserve">Statement of Operations </t>
  </si>
  <si>
    <t xml:space="preserve">(Unaudited) </t>
  </si>
  <si>
    <t>REVENUE</t>
  </si>
  <si>
    <t>Fees - Schedule 2</t>
  </si>
  <si>
    <t xml:space="preserve">Grants </t>
  </si>
  <si>
    <t>Interest</t>
  </si>
  <si>
    <t>EXPENDITURES</t>
  </si>
  <si>
    <t xml:space="preserve">Governance </t>
  </si>
  <si>
    <t>AGM</t>
  </si>
  <si>
    <t>Executive Committee</t>
  </si>
  <si>
    <t>Regional Liasion</t>
  </si>
  <si>
    <t>National Representation</t>
  </si>
  <si>
    <t>Executive Director - Honorarium</t>
  </si>
  <si>
    <t xml:space="preserve">Operating expenses </t>
  </si>
  <si>
    <t>Translation</t>
  </si>
  <si>
    <t>Trademark</t>
  </si>
  <si>
    <t>Committees</t>
  </si>
  <si>
    <t>Communications</t>
  </si>
  <si>
    <t>Health / santé</t>
  </si>
  <si>
    <t xml:space="preserve">Pension, Retir / pension, retraite </t>
  </si>
  <si>
    <t>Political Advocacy/Mobilisation politique</t>
  </si>
  <si>
    <t xml:space="preserve">Contingency Fund </t>
  </si>
  <si>
    <t xml:space="preserve">Budget </t>
  </si>
  <si>
    <t xml:space="preserve">Actual </t>
  </si>
  <si>
    <t>Balance Sheet</t>
  </si>
  <si>
    <t>ASSETS</t>
  </si>
  <si>
    <t>Current assets</t>
  </si>
  <si>
    <t>Cash</t>
  </si>
  <si>
    <t>Accounts receivable</t>
  </si>
  <si>
    <t>Prepaid expense</t>
  </si>
  <si>
    <t>Non-current assets</t>
  </si>
  <si>
    <t>Total assets</t>
  </si>
  <si>
    <t>LIABILITIES AND NET ASSETS</t>
  </si>
  <si>
    <t>Current liabilities</t>
  </si>
  <si>
    <t>Accounts payable and accrued liabilities</t>
  </si>
  <si>
    <t>Accumulated surplus</t>
  </si>
  <si>
    <t>Total liabilities and net assets</t>
  </si>
  <si>
    <t xml:space="preserve">Bank Statement </t>
  </si>
  <si>
    <t>Date</t>
  </si>
  <si>
    <t xml:space="preserve">Item </t>
  </si>
  <si>
    <t>Reason</t>
  </si>
  <si>
    <t xml:space="preserve">Expenditure </t>
  </si>
  <si>
    <t xml:space="preserve">Balance </t>
  </si>
  <si>
    <t xml:space="preserve">Revenue </t>
  </si>
  <si>
    <t>Fees</t>
  </si>
  <si>
    <t xml:space="preserve">Interest </t>
  </si>
  <si>
    <t xml:space="preserve">Other </t>
  </si>
  <si>
    <t>Contigcy</t>
  </si>
  <si>
    <t xml:space="preserve">Health </t>
  </si>
  <si>
    <t xml:space="preserve">Pension </t>
  </si>
  <si>
    <t>PAC</t>
  </si>
  <si>
    <t>Exec Exp</t>
  </si>
  <si>
    <t>Reg Liason</t>
  </si>
  <si>
    <t xml:space="preserve">Nat Rep </t>
  </si>
  <si>
    <t xml:space="preserve">Expenditures </t>
  </si>
  <si>
    <t>Honor</t>
  </si>
  <si>
    <t>Op X</t>
  </si>
  <si>
    <t xml:space="preserve">Insurance </t>
  </si>
  <si>
    <t xml:space="preserve">Check </t>
  </si>
  <si>
    <t xml:space="preserve">Investments </t>
  </si>
  <si>
    <t xml:space="preserve">Balance as of Year end </t>
  </si>
  <si>
    <t xml:space="preserve">Adjusting Journal Entries </t>
  </si>
  <si>
    <t xml:space="preserve">Number </t>
  </si>
  <si>
    <t xml:space="preserve">Dates </t>
  </si>
  <si>
    <t xml:space="preserve">Name </t>
  </si>
  <si>
    <t>Account #</t>
  </si>
  <si>
    <t xml:space="preserve">Debit </t>
  </si>
  <si>
    <t xml:space="preserve">Credit </t>
  </si>
  <si>
    <t xml:space="preserve">Cash </t>
  </si>
  <si>
    <t xml:space="preserve">To record expenses for the year </t>
  </si>
  <si>
    <t>Investments</t>
  </si>
  <si>
    <t xml:space="preserve">Accounts Receivable </t>
  </si>
  <si>
    <t xml:space="preserve">Executive Expense </t>
  </si>
  <si>
    <t xml:space="preserve">Regional Leison </t>
  </si>
  <si>
    <t xml:space="preserve">National Representative </t>
  </si>
  <si>
    <t>Operating Expense</t>
  </si>
  <si>
    <t xml:space="preserve">PAC </t>
  </si>
  <si>
    <t xml:space="preserve">Contingency </t>
  </si>
  <si>
    <t xml:space="preserve">Canadian Association of Retired Teachers </t>
  </si>
  <si>
    <t>Working Trial Blaance</t>
  </si>
  <si>
    <t xml:space="preserve">Preliminary </t>
  </si>
  <si>
    <t xml:space="preserve">Adjustments </t>
  </si>
  <si>
    <t xml:space="preserve">Final </t>
  </si>
  <si>
    <t xml:space="preserve">Prior Year Comparative </t>
  </si>
  <si>
    <t xml:space="preserve">Canadina Association Of Retired Teachers </t>
  </si>
  <si>
    <t xml:space="preserve">Prepaid </t>
  </si>
  <si>
    <t xml:space="preserve">Accumulated Surplus </t>
  </si>
  <si>
    <t xml:space="preserve">Accounts Payable and Accrued Liabilities </t>
  </si>
  <si>
    <t xml:space="preserve">Regional Liasion </t>
  </si>
  <si>
    <t>National Representative</t>
  </si>
  <si>
    <t xml:space="preserve">Executive Director - Honorarium </t>
  </si>
  <si>
    <t xml:space="preserve">Political Advocacy </t>
  </si>
  <si>
    <t>Grants</t>
  </si>
  <si>
    <t>Accumulated Surplus, beginning of year</t>
  </si>
  <si>
    <t>Accumulated Surplus, end of year</t>
  </si>
  <si>
    <t xml:space="preserve">Investment </t>
  </si>
  <si>
    <t xml:space="preserve">To adjust Investments to actual </t>
  </si>
  <si>
    <t xml:space="preserve">Schedule 2: Membership Dues  </t>
  </si>
  <si>
    <t xml:space="preserve">New Brunswick Society Retired Teachers </t>
  </si>
  <si>
    <t xml:space="preserve">Superannuated Teachers of Saskachawan </t>
  </si>
  <si>
    <t xml:space="preserve">Societe des enseignantesretraites francophones du N.B. </t>
  </si>
  <si>
    <t xml:space="preserve">Alberta Retired Teachers' Association </t>
  </si>
  <si>
    <t xml:space="preserve">Retired Teachers Assocaition of MB </t>
  </si>
  <si>
    <t xml:space="preserve">P.E.I. Retierd Teachers Assocaition </t>
  </si>
  <si>
    <t xml:space="preserve">Yukon Retired Teachers' Alumni </t>
  </si>
  <si>
    <t xml:space="preserve">Total </t>
  </si>
  <si>
    <t xml:space="preserve">Communications </t>
  </si>
  <si>
    <t xml:space="preserve">Schedule 1: Investments </t>
  </si>
  <si>
    <t xml:space="preserve">Interest Rate </t>
  </si>
  <si>
    <t xml:space="preserve">Maturity Date </t>
  </si>
  <si>
    <t>Oct 20, 2015</t>
  </si>
  <si>
    <t>Nov 12, 2015</t>
  </si>
  <si>
    <t xml:space="preserve">Johnson </t>
  </si>
  <si>
    <t>Johnson</t>
  </si>
  <si>
    <t xml:space="preserve">Retired Teacheres' Association of NFLD and labrador </t>
  </si>
  <si>
    <t>May 29, 2016</t>
  </si>
  <si>
    <t>Apr 18, 2016</t>
  </si>
  <si>
    <t>Jan 19, 2016</t>
  </si>
  <si>
    <t>Value @ June 31, 2015</t>
  </si>
  <si>
    <t>Operating Fund</t>
  </si>
  <si>
    <t>Website Maintenance</t>
  </si>
  <si>
    <t>Thornson &amp; Jennet (Insurance)</t>
  </si>
  <si>
    <t>Health</t>
  </si>
  <si>
    <t>Pension</t>
  </si>
  <si>
    <t>PAC Initiatives</t>
  </si>
  <si>
    <t>Operat. F. accrual</t>
  </si>
  <si>
    <t>Insurance</t>
  </si>
  <si>
    <t>PAC initiatives</t>
  </si>
  <si>
    <t>Operating F. accrual</t>
  </si>
  <si>
    <t>Reserve Fund Transfer</t>
  </si>
  <si>
    <t>Value @ Sept 30, 2015</t>
  </si>
  <si>
    <t>May 30, 2016</t>
  </si>
  <si>
    <t>25th Anniversary</t>
  </si>
  <si>
    <t>GIC - Bank of Nova Scotia</t>
  </si>
  <si>
    <t>Missing investment statement from Oct 1, 2015 - Dec 31, 2015</t>
  </si>
  <si>
    <t>Jan 19, 2017</t>
  </si>
  <si>
    <t>Oct 20, 2016</t>
  </si>
  <si>
    <t>Nov 12, 2016</t>
  </si>
  <si>
    <t>Apr 18, 2017</t>
  </si>
  <si>
    <t xml:space="preserve">(Deficit)/Surplus for the year </t>
  </si>
  <si>
    <t>Value @ Sept 30, 2016</t>
  </si>
  <si>
    <t>Honorarium</t>
  </si>
  <si>
    <t>-</t>
  </si>
  <si>
    <t xml:space="preserve">BC Retired Teachers Association </t>
  </si>
  <si>
    <t>07-31-2021</t>
  </si>
  <si>
    <t>Period End: Feb 22, 2022</t>
  </si>
  <si>
    <t>Martin Higgs</t>
  </si>
  <si>
    <t>07-31-2022</t>
  </si>
  <si>
    <t>08/03/2022 23:01</t>
  </si>
  <si>
    <t>CHEQUE~466</t>
  </si>
  <si>
    <t>08/04/2022 23:04</t>
  </si>
  <si>
    <t>CHEQUE~468</t>
  </si>
  <si>
    <t>08/05/2022 09:13</t>
  </si>
  <si>
    <t>SERVICE CHARGE~~~SCOTIACONNECT</t>
  </si>
  <si>
    <t>08/31/2022 B</t>
  </si>
  <si>
    <t>SERVICE CHARGE~</t>
  </si>
  <si>
    <t>09/07/2022 08:11</t>
  </si>
  <si>
    <t>09/08/2022 23:01</t>
  </si>
  <si>
    <t>CHEQUE~470</t>
  </si>
  <si>
    <t>09/08/2022 23:04</t>
  </si>
  <si>
    <t>CHEQUE~469</t>
  </si>
  <si>
    <t>09/29/2022 B</t>
  </si>
  <si>
    <t>10/05/2022 23:01</t>
  </si>
  <si>
    <t>CHEQUE~474</t>
  </si>
  <si>
    <t>10/06/2022 09:10</t>
  </si>
  <si>
    <t>10/24/2022 23:04</t>
  </si>
  <si>
    <t>CHEQUE~471</t>
  </si>
  <si>
    <t>10/31/2022 23:01</t>
  </si>
  <si>
    <t>CHEQUE~475</t>
  </si>
  <si>
    <t>10/31/2022 B</t>
  </si>
  <si>
    <t>11/04/2022 10:15</t>
  </si>
  <si>
    <t>11/04/2022 21:20</t>
  </si>
  <si>
    <t>MISCELLANEOUS CREDIT~Alberta Retired~~ACER CART</t>
  </si>
  <si>
    <t>11/18/2022 23:04</t>
  </si>
  <si>
    <t>CHEQUE~472</t>
  </si>
  <si>
    <t>11/22/2022 02:45</t>
  </si>
  <si>
    <t>MISCELLANEOUS CREDIT~THE RETIRED TEACHERS OF ONT~000001111095805</t>
  </si>
  <si>
    <t>11/23/2022 17:37</t>
  </si>
  <si>
    <t>MISCELLANEOUS CREDIT~B.C. RETIRED TEACHERS ASSOCIAT~TELPAY INC~ACER CART</t>
  </si>
  <si>
    <t>11/23/2022 23:01</t>
  </si>
  <si>
    <t>CHEQUE~476</t>
  </si>
  <si>
    <t>11/30/2022 B</t>
  </si>
  <si>
    <t>12/06/2022 09:32</t>
  </si>
  <si>
    <t>12/12/2022 23:04</t>
  </si>
  <si>
    <t>CHEQUE~478</t>
  </si>
  <si>
    <t>12/14/2022 23:04</t>
  </si>
  <si>
    <t>CHEQUE~480</t>
  </si>
  <si>
    <t>CHEQUE~473</t>
  </si>
  <si>
    <t>12/19/2022 15:20</t>
  </si>
  <si>
    <t>DEPOSIT~</t>
  </si>
  <si>
    <t>12/30/2022 B</t>
  </si>
  <si>
    <t>01/09/2023 08:10</t>
  </si>
  <si>
    <t>SERVICE CHARGE</t>
  </si>
  <si>
    <t>MISCELLANEOUS CREDIT</t>
  </si>
  <si>
    <t>Alberta Retired</t>
  </si>
  <si>
    <t>THE RETIRED TEACHERS OF ONT</t>
  </si>
  <si>
    <t xml:space="preserve">NSTU Retired Teachers Organization </t>
  </si>
  <si>
    <t xml:space="preserve">Quebec Association of Retired Teachers </t>
  </si>
  <si>
    <t xml:space="preserve">Quebec Provincial Assocation of Retired School Educators </t>
  </si>
  <si>
    <t xml:space="preserve">Bill Berryman </t>
  </si>
  <si>
    <t xml:space="preserve">Roger Régiimbal </t>
  </si>
  <si>
    <t>Feeds</t>
  </si>
  <si>
    <t xml:space="preserve">McDougall Insuranec </t>
  </si>
  <si>
    <t xml:space="preserve">Margaret Uujart </t>
  </si>
  <si>
    <t xml:space="preserve">QPARSE </t>
  </si>
  <si>
    <t xml:space="preserve">Transferred from unalocated surplus </t>
  </si>
  <si>
    <t xml:space="preserve">Subscriptions </t>
  </si>
  <si>
    <t xml:space="preserve">Webinar </t>
  </si>
  <si>
    <t xml:space="preserve">Yearly Prioroties </t>
  </si>
  <si>
    <t>01/23/2023</t>
  </si>
  <si>
    <t>01/31/2023</t>
  </si>
  <si>
    <t>02/06/2023</t>
  </si>
  <si>
    <t>02/08/2023</t>
  </si>
  <si>
    <t>02/09/2023</t>
  </si>
  <si>
    <t>02/22/2023</t>
  </si>
  <si>
    <t>02/24/2023</t>
  </si>
  <si>
    <t>02/28/2023</t>
  </si>
  <si>
    <t>03/02/2023</t>
  </si>
  <si>
    <t>03/06/2023</t>
  </si>
  <si>
    <t>47886</t>
  </si>
  <si>
    <t>CHEQUE~481~~</t>
  </si>
  <si>
    <t>SERVICE CHARGE~~~</t>
  </si>
  <si>
    <t>CHEQUE~486~~</t>
  </si>
  <si>
    <t>CHEQUE~484~~</t>
  </si>
  <si>
    <t>CHEQUE~485~~</t>
  </si>
  <si>
    <t>CHEQUE~490~~</t>
  </si>
  <si>
    <t>CHEQUE~489~~</t>
  </si>
  <si>
    <t>CHEQUE~483~~</t>
  </si>
  <si>
    <t>CHEQUE~482~~</t>
  </si>
  <si>
    <t>CHEQUE~492~~</t>
  </si>
  <si>
    <t>CHEQUE~491~~</t>
  </si>
  <si>
    <t>CHEQUE~488~~</t>
  </si>
  <si>
    <t>Roger=========</t>
  </si>
  <si>
    <t>Mertin Higgs</t>
  </si>
  <si>
    <t>Gerry Tiede</t>
  </si>
  <si>
    <t xml:space="preserve">Merilyn Bossert </t>
  </si>
  <si>
    <t xml:space="preserve">Webinars </t>
  </si>
  <si>
    <t xml:space="preserve">Subscriptiptiosn </t>
  </si>
  <si>
    <t xml:space="preserve">webinars </t>
  </si>
  <si>
    <t>206+</t>
  </si>
  <si>
    <t>Value @ December 31, 2022</t>
  </si>
  <si>
    <t>January 21, 2023</t>
  </si>
  <si>
    <t>April 19, 2023</t>
  </si>
  <si>
    <t>July 18, 2023</t>
  </si>
  <si>
    <t>October 23, 2023</t>
  </si>
  <si>
    <t>November 14, 2023</t>
  </si>
  <si>
    <t>January 18, 2024</t>
  </si>
  <si>
    <t xml:space="preserve">RTOERO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</si>
</sst>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&quot;$&quot;* #,##0_-;\-&quot;$&quot;* #,##0_-;_-&quot;$&quot;* &quot;-&quot;??_-;_-@_-"/>
    <numFmt numFmtId="166" formatCode="_-* #,##0_-;\-* #,##0_-;_-* &quot;-&quot;??_-;_-@_-"/>
    <numFmt numFmtId="167" formatCode="0.0000%"/>
    <numFmt numFmtId="168" formatCode="&quot;$&quot;#,##0.00;\ 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3" fillId="0" borderId="0"/>
    <xf numFmtId="0" fontId="1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</cellStyleXfs>
  <cellXfs count="118">
    <xf numFmtId="0" fontId="0" fillId="0" borderId="0" xfId="0"/>
    <xf numFmtId="3" fontId="4" fillId="0" borderId="0" xfId="3" applyFont="1"/>
    <xf numFmtId="3" fontId="3" fillId="0" borderId="0" xfId="3"/>
    <xf numFmtId="3" fontId="3" fillId="0" borderId="0" xfId="3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3" fontId="4" fillId="0" borderId="1" xfId="3" quotePrefix="1" applyFont="1" applyBorder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6" fillId="0" borderId="0" xfId="3" applyFont="1"/>
    <xf numFmtId="0" fontId="3" fillId="0" borderId="0" xfId="3" applyNumberFormat="1" applyAlignment="1">
      <alignment horizontal="center"/>
    </xf>
    <xf numFmtId="3" fontId="4" fillId="0" borderId="1" xfId="3" applyFont="1" applyBorder="1"/>
    <xf numFmtId="3" fontId="3" fillId="0" borderId="1" xfId="3" applyBorder="1"/>
    <xf numFmtId="3" fontId="4" fillId="0" borderId="1" xfId="3" applyFont="1" applyBorder="1" applyAlignment="1">
      <alignment horizontal="left"/>
    </xf>
    <xf numFmtId="3" fontId="3" fillId="0" borderId="1" xfId="3" applyBorder="1" applyAlignment="1">
      <alignment horizontal="right"/>
    </xf>
    <xf numFmtId="43" fontId="4" fillId="0" borderId="0" xfId="1" applyFon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43" fontId="0" fillId="0" borderId="4" xfId="1" applyFont="1" applyBorder="1"/>
    <xf numFmtId="43" fontId="0" fillId="0" borderId="0" xfId="1" applyFont="1" applyBorder="1"/>
    <xf numFmtId="0" fontId="7" fillId="0" borderId="0" xfId="0" applyFont="1"/>
    <xf numFmtId="43" fontId="0" fillId="0" borderId="0" xfId="1" applyFont="1" applyFill="1"/>
    <xf numFmtId="0" fontId="2" fillId="0" borderId="4" xfId="0" applyFont="1" applyBorder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0" borderId="0" xfId="1" applyFont="1" applyAlignment="1">
      <alignment horizontal="center"/>
    </xf>
    <xf numFmtId="43" fontId="0" fillId="0" borderId="2" xfId="0" applyNumberFormat="1" applyBorder="1" applyAlignment="1">
      <alignment horizontal="center"/>
    </xf>
    <xf numFmtId="3" fontId="4" fillId="0" borderId="0" xfId="3" applyFont="1" applyAlignment="1">
      <alignment horizontal="left"/>
    </xf>
    <xf numFmtId="165" fontId="3" fillId="0" borderId="0" xfId="2" applyNumberFormat="1" applyFont="1"/>
    <xf numFmtId="165" fontId="0" fillId="0" borderId="0" xfId="2" applyNumberFormat="1" applyFont="1"/>
    <xf numFmtId="165" fontId="0" fillId="0" borderId="1" xfId="2" applyNumberFormat="1" applyFont="1" applyBorder="1"/>
    <xf numFmtId="166" fontId="3" fillId="0" borderId="0" xfId="1" applyNumberFormat="1" applyFont="1"/>
    <xf numFmtId="166" fontId="0" fillId="0" borderId="0" xfId="1" applyNumberFormat="1" applyFont="1"/>
    <xf numFmtId="166" fontId="3" fillId="0" borderId="3" xfId="1" applyNumberFormat="1" applyFont="1" applyBorder="1" applyAlignment="1">
      <alignment horizontal="right"/>
    </xf>
    <xf numFmtId="166" fontId="2" fillId="0" borderId="0" xfId="1" applyNumberFormat="1" applyFont="1"/>
    <xf numFmtId="166" fontId="4" fillId="0" borderId="0" xfId="1" applyNumberFormat="1" applyFont="1"/>
    <xf numFmtId="166" fontId="4" fillId="0" borderId="3" xfId="1" applyNumberFormat="1" applyFont="1" applyBorder="1"/>
    <xf numFmtId="166" fontId="3" fillId="0" borderId="3" xfId="1" applyNumberFormat="1" applyFont="1" applyBorder="1"/>
    <xf numFmtId="166" fontId="4" fillId="0" borderId="4" xfId="1" applyNumberFormat="1" applyFont="1" applyBorder="1"/>
    <xf numFmtId="166" fontId="3" fillId="0" borderId="4" xfId="1" applyNumberFormat="1" applyFont="1" applyBorder="1"/>
    <xf numFmtId="166" fontId="4" fillId="0" borderId="0" xfId="1" applyNumberFormat="1" applyFont="1" applyBorder="1"/>
    <xf numFmtId="166" fontId="3" fillId="0" borderId="0" xfId="1" applyNumberFormat="1" applyFont="1" applyBorder="1"/>
    <xf numFmtId="165" fontId="4" fillId="0" borderId="0" xfId="2" applyNumberFormat="1" applyFont="1"/>
    <xf numFmtId="43" fontId="7" fillId="0" borderId="0" xfId="1" applyFont="1" applyBorder="1"/>
    <xf numFmtId="165" fontId="3" fillId="0" borderId="5" xfId="2" applyNumberFormat="1" applyFont="1" applyBorder="1"/>
    <xf numFmtId="165" fontId="4" fillId="0" borderId="5" xfId="2" applyNumberFormat="1" applyFont="1" applyBorder="1"/>
    <xf numFmtId="44" fontId="3" fillId="0" borderId="0" xfId="2" applyFont="1" applyBorder="1"/>
    <xf numFmtId="165" fontId="2" fillId="0" borderId="0" xfId="2" applyNumberFormat="1" applyFont="1"/>
    <xf numFmtId="166" fontId="4" fillId="0" borderId="3" xfId="1" applyNumberFormat="1" applyFont="1" applyBorder="1" applyAlignment="1">
      <alignment horizontal="right"/>
    </xf>
    <xf numFmtId="165" fontId="2" fillId="0" borderId="1" xfId="2" applyNumberFormat="1" applyFont="1" applyBorder="1"/>
    <xf numFmtId="16" fontId="2" fillId="0" borderId="1" xfId="0" quotePrefix="1" applyNumberFormat="1" applyFont="1" applyBorder="1"/>
    <xf numFmtId="166" fontId="0" fillId="0" borderId="4" xfId="1" applyNumberFormat="1" applyFont="1" applyBorder="1"/>
    <xf numFmtId="0" fontId="2" fillId="0" borderId="1" xfId="0" applyFont="1" applyBorder="1" applyAlignment="1">
      <alignment wrapText="1"/>
    </xf>
    <xf numFmtId="10" fontId="0" fillId="0" borderId="0" xfId="0" applyNumberFormat="1"/>
    <xf numFmtId="165" fontId="0" fillId="0" borderId="0" xfId="2" quotePrefix="1" applyNumberFormat="1" applyFont="1"/>
    <xf numFmtId="166" fontId="0" fillId="0" borderId="0" xfId="1" quotePrefix="1" applyNumberFormat="1" applyFont="1"/>
    <xf numFmtId="166" fontId="0" fillId="0" borderId="0" xfId="1" applyNumberFormat="1" applyFont="1" applyBorder="1"/>
    <xf numFmtId="15" fontId="2" fillId="0" borderId="1" xfId="0" applyNumberFormat="1" applyFont="1" applyBorder="1"/>
    <xf numFmtId="15" fontId="4" fillId="0" borderId="1" xfId="3" applyNumberFormat="1" applyFont="1" applyBorder="1"/>
    <xf numFmtId="15" fontId="6" fillId="0" borderId="1" xfId="3" applyNumberFormat="1" applyFont="1" applyBorder="1"/>
    <xf numFmtId="15" fontId="0" fillId="0" borderId="1" xfId="0" applyNumberFormat="1" applyBorder="1"/>
    <xf numFmtId="164" fontId="0" fillId="2" borderId="0" xfId="1" applyNumberFormat="1" applyFont="1" applyFill="1"/>
    <xf numFmtId="43" fontId="0" fillId="2" borderId="0" xfId="1" applyFont="1" applyFill="1"/>
    <xf numFmtId="165" fontId="4" fillId="2" borderId="0" xfId="2" applyNumberFormat="1" applyFont="1" applyFill="1"/>
    <xf numFmtId="166" fontId="4" fillId="2" borderId="0" xfId="1" applyNumberFormat="1" applyFont="1" applyFill="1"/>
    <xf numFmtId="0" fontId="0" fillId="0" borderId="0" xfId="0" quotePrefix="1"/>
    <xf numFmtId="0" fontId="0" fillId="3" borderId="0" xfId="0" applyFill="1"/>
    <xf numFmtId="0" fontId="8" fillId="3" borderId="0" xfId="0" applyFont="1" applyFill="1"/>
    <xf numFmtId="43" fontId="8" fillId="0" borderId="0" xfId="1" applyFont="1" applyFill="1"/>
    <xf numFmtId="165" fontId="4" fillId="0" borderId="0" xfId="2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0" fillId="0" borderId="0" xfId="0" applyNumberFormat="1"/>
    <xf numFmtId="43" fontId="0" fillId="0" borderId="2" xfId="1" applyFont="1" applyFill="1" applyBorder="1"/>
    <xf numFmtId="43" fontId="0" fillId="0" borderId="0" xfId="1" applyFont="1" applyFill="1" applyAlignment="1">
      <alignment horizontal="center"/>
    </xf>
    <xf numFmtId="165" fontId="0" fillId="0" borderId="0" xfId="0" applyNumberFormat="1"/>
    <xf numFmtId="0" fontId="9" fillId="0" borderId="0" xfId="0" applyFont="1"/>
    <xf numFmtId="165" fontId="0" fillId="2" borderId="0" xfId="2" applyNumberFormat="1" applyFont="1" applyFill="1"/>
    <xf numFmtId="166" fontId="0" fillId="2" borderId="0" xfId="1" applyNumberFormat="1" applyFont="1" applyFill="1"/>
    <xf numFmtId="166" fontId="0" fillId="2" borderId="4" xfId="1" applyNumberFormat="1" applyFont="1" applyFill="1" applyBorder="1"/>
    <xf numFmtId="167" fontId="0" fillId="0" borderId="0" xfId="0" applyNumberFormat="1"/>
    <xf numFmtId="166" fontId="0" fillId="0" borderId="0" xfId="0" applyNumberFormat="1"/>
    <xf numFmtId="165" fontId="2" fillId="0" borderId="5" xfId="2" applyNumberFormat="1" applyFont="1" applyBorder="1"/>
    <xf numFmtId="165" fontId="0" fillId="2" borderId="1" xfId="2" applyNumberFormat="1" applyFont="1" applyFill="1" applyBorder="1"/>
    <xf numFmtId="166" fontId="9" fillId="0" borderId="0" xfId="1" applyNumberFormat="1" applyFont="1"/>
    <xf numFmtId="165" fontId="9" fillId="0" borderId="0" xfId="2" applyNumberFormat="1" applyFont="1"/>
    <xf numFmtId="166" fontId="9" fillId="0" borderId="4" xfId="1" applyNumberFormat="1" applyFont="1" applyBorder="1"/>
    <xf numFmtId="165" fontId="9" fillId="0" borderId="0" xfId="2" applyNumberFormat="1" applyFont="1" applyBorder="1"/>
    <xf numFmtId="166" fontId="9" fillId="0" borderId="0" xfId="1" applyNumberFormat="1" applyFont="1" applyBorder="1"/>
    <xf numFmtId="165" fontId="0" fillId="0" borderId="0" xfId="2" applyNumberFormat="1" applyFont="1" applyBorder="1"/>
    <xf numFmtId="14" fontId="0" fillId="0" borderId="0" xfId="0" quotePrefix="1" applyNumberFormat="1"/>
    <xf numFmtId="14" fontId="0" fillId="0" borderId="0" xfId="0" applyNumberFormat="1"/>
    <xf numFmtId="166" fontId="0" fillId="0" borderId="0" xfId="1" quotePrefix="1" applyNumberFormat="1" applyFont="1" applyFill="1"/>
    <xf numFmtId="16" fontId="0" fillId="0" borderId="0" xfId="0" applyNumberFormat="1"/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0" fontId="11" fillId="0" borderId="0" xfId="4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/>
    <xf numFmtId="2" fontId="1" fillId="0" borderId="0" xfId="0" applyNumberFormat="1" applyFont="1"/>
    <xf numFmtId="8" fontId="1" fillId="0" borderId="0" xfId="0" applyNumberFormat="1" applyFont="1"/>
    <xf numFmtId="0" fontId="1" fillId="0" borderId="0" xfId="0" applyFont="1"/>
    <xf numFmtId="43" fontId="1" fillId="0" borderId="0" xfId="1" applyFont="1"/>
    <xf numFmtId="0" fontId="10" fillId="0" borderId="0" xfId="5" applyNumberFormat="1" applyFont="1" applyFill="1" applyBorder="1" applyAlignment="1">
      <alignment horizontal="left" wrapText="1"/>
    </xf>
    <xf numFmtId="168" fontId="10" fillId="0" borderId="0" xfId="5" applyNumberFormat="1" applyFont="1" applyFill="1" applyBorder="1" applyAlignment="1">
      <alignment horizontal="right" wrapText="1"/>
    </xf>
    <xf numFmtId="43" fontId="10" fillId="0" borderId="0" xfId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0E8B4057-57B1-4A0A-95C9-1E5B19B561E7}"/>
    <cellStyle name="Normal_CART Financial Statement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1.scotiaconnect.scotiabank.com/scocui/secured/accountinformation/accountDetailsReport.bns" TargetMode="External"/><Relationship Id="rId13" Type="http://schemas.openxmlformats.org/officeDocument/2006/relationships/hyperlink" Target="https://www1.scotiaconnect.scotiabank.com/scocui/secured/accountinformation/accountDetailsReport.bns" TargetMode="External"/><Relationship Id="rId18" Type="http://schemas.openxmlformats.org/officeDocument/2006/relationships/hyperlink" Target="https://www1.scotiaconnect.scotiabank.com/scocui/secured/accountinformation/accountDetailsReport.bns" TargetMode="External"/><Relationship Id="rId26" Type="http://schemas.openxmlformats.org/officeDocument/2006/relationships/hyperlink" Target="https://www1.scotiaconnect.scotiabank.com/scocui/secured/accountinformation/accountDetailsReport.bns" TargetMode="External"/><Relationship Id="rId3" Type="http://schemas.openxmlformats.org/officeDocument/2006/relationships/hyperlink" Target="https://www1.scotiaconnect.scotiabank.com/scocui/secured/accountinformation/accountDetailsReport.bns" TargetMode="External"/><Relationship Id="rId21" Type="http://schemas.openxmlformats.org/officeDocument/2006/relationships/hyperlink" Target="https://www1.scotiaconnect.scotiabank.com/scocui/secured/accountinformation/accountDetailsReport.bns" TargetMode="External"/><Relationship Id="rId7" Type="http://schemas.openxmlformats.org/officeDocument/2006/relationships/hyperlink" Target="https://www1.scotiaconnect.scotiabank.com/scocui/secured/accountinformation/accountDetailsReport.bns" TargetMode="External"/><Relationship Id="rId12" Type="http://schemas.openxmlformats.org/officeDocument/2006/relationships/hyperlink" Target="https://www1.scotiaconnect.scotiabank.com/scocui/secured/accountinformation/accountDetailsReport.bns" TargetMode="External"/><Relationship Id="rId17" Type="http://schemas.openxmlformats.org/officeDocument/2006/relationships/hyperlink" Target="https://www1.scotiaconnect.scotiabank.com/scocui/secured/accountinformation/accountDetailsReport.bns" TargetMode="External"/><Relationship Id="rId25" Type="http://schemas.openxmlformats.org/officeDocument/2006/relationships/hyperlink" Target="https://www1.scotiaconnect.scotiabank.com/scocui/secured/accountinformation/accountDetailsReport.bns" TargetMode="External"/><Relationship Id="rId2" Type="http://schemas.openxmlformats.org/officeDocument/2006/relationships/hyperlink" Target="https://www1.scotiaconnect.scotiabank.com/scocui/secured/accountinformation/accountDetailsReport.bns" TargetMode="External"/><Relationship Id="rId16" Type="http://schemas.openxmlformats.org/officeDocument/2006/relationships/hyperlink" Target="https://www1.scotiaconnect.scotiabank.com/scocui/secured/accountinformation/accountDetailsReport.bns" TargetMode="External"/><Relationship Id="rId20" Type="http://schemas.openxmlformats.org/officeDocument/2006/relationships/hyperlink" Target="https://www1.scotiaconnect.scotiabank.com/scocui/secured/accountinformation/accountDetailsReport.bns" TargetMode="External"/><Relationship Id="rId1" Type="http://schemas.openxmlformats.org/officeDocument/2006/relationships/hyperlink" Target="https://www1.scotiaconnect.scotiabank.com/scocui/secured/accountinformation/accountDetailsReport.bns" TargetMode="External"/><Relationship Id="rId6" Type="http://schemas.openxmlformats.org/officeDocument/2006/relationships/hyperlink" Target="https://www1.scotiaconnect.scotiabank.com/scocui/secured/accountinformation/accountDetailsReport.bns" TargetMode="External"/><Relationship Id="rId11" Type="http://schemas.openxmlformats.org/officeDocument/2006/relationships/hyperlink" Target="https://www1.scotiaconnect.scotiabank.com/scocui/secured/accountinformation/accountDetailsReport.bns" TargetMode="External"/><Relationship Id="rId24" Type="http://schemas.openxmlformats.org/officeDocument/2006/relationships/hyperlink" Target="https://www1.scotiaconnect.scotiabank.com/scocui/secured/accountinformation/accountDetailsReport.bns" TargetMode="External"/><Relationship Id="rId5" Type="http://schemas.openxmlformats.org/officeDocument/2006/relationships/hyperlink" Target="https://www1.scotiaconnect.scotiabank.com/scocui/secured/accountinformation/accountDetailsReport.bns" TargetMode="External"/><Relationship Id="rId15" Type="http://schemas.openxmlformats.org/officeDocument/2006/relationships/hyperlink" Target="https://www1.scotiaconnect.scotiabank.com/scocui/secured/accountinformation/accountDetailsReport.bns" TargetMode="External"/><Relationship Id="rId23" Type="http://schemas.openxmlformats.org/officeDocument/2006/relationships/hyperlink" Target="https://www1.scotiaconnect.scotiabank.com/scocui/secured/accountinformation/accountDetailsReport.bns" TargetMode="External"/><Relationship Id="rId28" Type="http://schemas.openxmlformats.org/officeDocument/2006/relationships/printerSettings" Target="../printerSettings/printerSettings8.bin"/><Relationship Id="rId10" Type="http://schemas.openxmlformats.org/officeDocument/2006/relationships/hyperlink" Target="https://www1.scotiaconnect.scotiabank.com/scocui/secured/accountinformation/accountDetailsReport.bns" TargetMode="External"/><Relationship Id="rId19" Type="http://schemas.openxmlformats.org/officeDocument/2006/relationships/hyperlink" Target="https://www1.scotiaconnect.scotiabank.com/scocui/secured/accountinformation/accountDetailsReport.bns" TargetMode="External"/><Relationship Id="rId4" Type="http://schemas.openxmlformats.org/officeDocument/2006/relationships/hyperlink" Target="https://www1.scotiaconnect.scotiabank.com/scocui/secured/accountinformation/accountDetailsReport.bns" TargetMode="External"/><Relationship Id="rId9" Type="http://schemas.openxmlformats.org/officeDocument/2006/relationships/hyperlink" Target="https://www1.scotiaconnect.scotiabank.com/scocui/secured/accountinformation/accountDetailsReport.bns" TargetMode="External"/><Relationship Id="rId14" Type="http://schemas.openxmlformats.org/officeDocument/2006/relationships/hyperlink" Target="https://www1.scotiaconnect.scotiabank.com/scocui/secured/accountinformation/accountDetailsReport.bns" TargetMode="External"/><Relationship Id="rId22" Type="http://schemas.openxmlformats.org/officeDocument/2006/relationships/hyperlink" Target="https://www1.scotiaconnect.scotiabank.com/scocui/secured/accountinformation/accountDetailsReport.bns" TargetMode="External"/><Relationship Id="rId27" Type="http://schemas.openxmlformats.org/officeDocument/2006/relationships/hyperlink" Target="https://www1.scotiaconnect.scotiabank.com/scocui/secured/accountinformation/accountDetailsReport.b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opLeftCell="A6" workbookViewId="0">
      <selection activeCell="D23" sqref="D23"/>
    </sheetView>
    <sheetView tabSelected="1" workbookViewId="1">
      <selection activeCell="B30" sqref="B30"/>
    </sheetView>
  </sheetViews>
  <sheetFormatPr defaultRowHeight="14.4" x14ac:dyDescent="0.3"/>
  <cols>
    <col min="1" max="1" width="3.5546875" customWidth="1"/>
    <col min="2" max="2" width="47.109375" customWidth="1"/>
    <col min="3" max="4" width="23.6640625" customWidth="1"/>
  </cols>
  <sheetData>
    <row r="1" spans="1:4" x14ac:dyDescent="0.3">
      <c r="A1" s="1" t="s">
        <v>0</v>
      </c>
      <c r="B1" s="1"/>
      <c r="C1" s="1"/>
      <c r="D1" s="12"/>
    </row>
    <row r="2" spans="1:4" x14ac:dyDescent="0.3">
      <c r="A2" s="1" t="s">
        <v>25</v>
      </c>
      <c r="B2" s="1"/>
      <c r="C2" s="1"/>
      <c r="D2" s="12"/>
    </row>
    <row r="3" spans="1:4" x14ac:dyDescent="0.3">
      <c r="A3" s="1" t="s">
        <v>2</v>
      </c>
      <c r="B3" s="1"/>
      <c r="C3" s="1"/>
      <c r="D3" s="12"/>
    </row>
    <row r="4" spans="1:4" x14ac:dyDescent="0.3">
      <c r="A4" s="2"/>
      <c r="B4" s="2"/>
      <c r="C4" s="2"/>
      <c r="D4" s="12"/>
    </row>
    <row r="5" spans="1:4" ht="15" thickBot="1" x14ac:dyDescent="0.35">
      <c r="A5" s="7"/>
      <c r="B5" s="14"/>
      <c r="C5" s="67">
        <v>45002</v>
      </c>
      <c r="D5" s="68">
        <v>44773</v>
      </c>
    </row>
    <row r="6" spans="1:4" x14ac:dyDescent="0.3">
      <c r="A6" s="2"/>
      <c r="B6" s="2"/>
      <c r="C6" s="13"/>
      <c r="D6" s="12"/>
    </row>
    <row r="7" spans="1:4" x14ac:dyDescent="0.3">
      <c r="A7" s="1" t="s">
        <v>26</v>
      </c>
      <c r="B7" s="2"/>
      <c r="C7" s="1"/>
      <c r="D7" s="12"/>
    </row>
    <row r="8" spans="1:4" x14ac:dyDescent="0.3">
      <c r="A8" s="2"/>
      <c r="B8" s="2"/>
      <c r="C8" s="1"/>
      <c r="D8" s="12"/>
    </row>
    <row r="9" spans="1:4" x14ac:dyDescent="0.3">
      <c r="A9" s="2" t="s">
        <v>27</v>
      </c>
      <c r="B9" s="2"/>
      <c r="C9" s="18"/>
      <c r="D9" s="12"/>
    </row>
    <row r="10" spans="1:4" x14ac:dyDescent="0.3">
      <c r="A10" s="2"/>
      <c r="B10" s="2" t="s">
        <v>69</v>
      </c>
      <c r="C10" s="51">
        <f>'Working Trial Balance'!E4</f>
        <v>107422.94</v>
      </c>
      <c r="D10" s="37">
        <f>'Working Trial Balance'!G4</f>
        <v>92169.9</v>
      </c>
    </row>
    <row r="11" spans="1:4" x14ac:dyDescent="0.3">
      <c r="A11" s="2"/>
      <c r="B11" s="2" t="s">
        <v>29</v>
      </c>
      <c r="C11" s="44">
        <f>'Working Trial Balance'!E5</f>
        <v>0</v>
      </c>
      <c r="D11" s="40">
        <f>'Working Trial Balance'!G5</f>
        <v>0</v>
      </c>
    </row>
    <row r="12" spans="1:4" x14ac:dyDescent="0.3">
      <c r="A12" s="2"/>
      <c r="B12" s="2" t="s">
        <v>30</v>
      </c>
      <c r="C12" s="44">
        <f>'Working Trial Balance'!E6</f>
        <v>0</v>
      </c>
      <c r="D12" s="40">
        <f>'Working Trial Balance'!G6</f>
        <v>0</v>
      </c>
    </row>
    <row r="13" spans="1:4" x14ac:dyDescent="0.3">
      <c r="A13" s="2"/>
      <c r="B13" s="2"/>
      <c r="C13" s="45">
        <f>SUM(C10:C12)</f>
        <v>107422.94</v>
      </c>
      <c r="D13" s="46">
        <f>SUM(D10:D12)</f>
        <v>92169.9</v>
      </c>
    </row>
    <row r="14" spans="1:4" x14ac:dyDescent="0.3">
      <c r="A14" s="2"/>
      <c r="B14" s="2"/>
      <c r="C14" s="44"/>
      <c r="D14" s="40"/>
    </row>
    <row r="15" spans="1:4" x14ac:dyDescent="0.3">
      <c r="A15" s="2" t="s">
        <v>31</v>
      </c>
      <c r="B15" s="2"/>
      <c r="C15" s="44"/>
      <c r="D15" s="40"/>
    </row>
    <row r="16" spans="1:4" x14ac:dyDescent="0.3">
      <c r="A16" s="2"/>
      <c r="B16" s="2" t="s">
        <v>60</v>
      </c>
      <c r="C16" s="47">
        <f>'Working Trial Balance'!E7</f>
        <v>62836.59</v>
      </c>
      <c r="D16" s="48">
        <f>'Working Trial Balance'!G7</f>
        <v>62283.29</v>
      </c>
    </row>
    <row r="17" spans="1:4" ht="23.25" customHeight="1" thickBot="1" x14ac:dyDescent="0.35">
      <c r="A17" s="14" t="s">
        <v>32</v>
      </c>
      <c r="B17" s="15"/>
      <c r="C17" s="54">
        <f>SUM(C13:C16)</f>
        <v>170259.53</v>
      </c>
      <c r="D17" s="53">
        <f>SUM(D13:D16)</f>
        <v>154453.19</v>
      </c>
    </row>
    <row r="18" spans="1:4" x14ac:dyDescent="0.3">
      <c r="A18" s="2"/>
      <c r="B18" s="2"/>
      <c r="C18" s="44"/>
      <c r="D18" s="40"/>
    </row>
    <row r="19" spans="1:4" x14ac:dyDescent="0.3">
      <c r="A19" s="1" t="s">
        <v>33</v>
      </c>
      <c r="B19" s="2"/>
      <c r="C19" s="44"/>
      <c r="D19" s="40"/>
    </row>
    <row r="20" spans="1:4" x14ac:dyDescent="0.3">
      <c r="A20" s="2"/>
      <c r="B20" s="2"/>
      <c r="C20" s="44"/>
      <c r="D20" s="40"/>
    </row>
    <row r="21" spans="1:4" x14ac:dyDescent="0.3">
      <c r="A21" s="2" t="s">
        <v>34</v>
      </c>
      <c r="B21" s="2"/>
      <c r="C21" s="44"/>
      <c r="D21" s="40"/>
    </row>
    <row r="22" spans="1:4" x14ac:dyDescent="0.3">
      <c r="A22" s="2"/>
      <c r="B22" s="2" t="s">
        <v>35</v>
      </c>
      <c r="C22" s="78">
        <f>-'Working Trial Balance'!E8</f>
        <v>0</v>
      </c>
      <c r="D22" s="55">
        <f>'Working Trial Balance'!G8</f>
        <v>0</v>
      </c>
    </row>
    <row r="23" spans="1:4" x14ac:dyDescent="0.3">
      <c r="A23" s="2"/>
      <c r="B23" s="2"/>
      <c r="C23" s="49"/>
      <c r="D23" s="50"/>
    </row>
    <row r="24" spans="1:4" x14ac:dyDescent="0.3">
      <c r="A24" s="2" t="s">
        <v>14</v>
      </c>
      <c r="B24" s="2"/>
      <c r="C24" s="49"/>
      <c r="D24" s="50"/>
    </row>
    <row r="25" spans="1:4" x14ac:dyDescent="0.3">
      <c r="A25" s="2"/>
      <c r="B25" s="2" t="s">
        <v>36</v>
      </c>
      <c r="C25" s="47">
        <f>'Statement of Operations'!E44</f>
        <v>170259.53</v>
      </c>
      <c r="D25" s="48">
        <f>'Statement of Operations'!F44</f>
        <v>154453.19</v>
      </c>
    </row>
    <row r="26" spans="1:4" ht="25.5" customHeight="1" thickBot="1" x14ac:dyDescent="0.35">
      <c r="A26" s="16" t="s">
        <v>37</v>
      </c>
      <c r="B26" s="17"/>
      <c r="C26" s="54">
        <f>C22+C25</f>
        <v>170259.53</v>
      </c>
      <c r="D26" s="53">
        <f>D22+D25</f>
        <v>154453.19</v>
      </c>
    </row>
    <row r="28" spans="1:4" x14ac:dyDescent="0.3">
      <c r="C28" s="98"/>
    </row>
    <row r="29" spans="1:4" x14ac:dyDescent="0.3">
      <c r="C29" s="99"/>
    </row>
    <row r="30" spans="1:4" x14ac:dyDescent="0.3">
      <c r="C30" s="99"/>
    </row>
    <row r="31" spans="1:4" x14ac:dyDescent="0.3">
      <c r="C31" s="99"/>
    </row>
    <row r="32" spans="1:4" x14ac:dyDescent="0.3">
      <c r="C32" s="99"/>
    </row>
    <row r="33" spans="3:6" x14ac:dyDescent="0.3">
      <c r="C33" s="99"/>
    </row>
    <row r="34" spans="3:6" x14ac:dyDescent="0.3">
      <c r="C34" s="99"/>
    </row>
    <row r="35" spans="3:6" x14ac:dyDescent="0.3">
      <c r="C35" s="99"/>
    </row>
    <row r="36" spans="3:6" x14ac:dyDescent="0.3">
      <c r="C36" s="99"/>
      <c r="F36" s="86"/>
    </row>
    <row r="37" spans="3:6" x14ac:dyDescent="0.3">
      <c r="C37" s="99"/>
    </row>
    <row r="38" spans="3:6" x14ac:dyDescent="0.3">
      <c r="C38" s="99"/>
    </row>
    <row r="39" spans="3:6" x14ac:dyDescent="0.3">
      <c r="C39" s="99"/>
    </row>
    <row r="40" spans="3:6" x14ac:dyDescent="0.3">
      <c r="C40" s="99"/>
    </row>
    <row r="41" spans="3:6" x14ac:dyDescent="0.3">
      <c r="C41" s="100"/>
    </row>
  </sheetData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workbookViewId="0">
      <selection activeCell="E16" sqref="E16"/>
    </sheetView>
    <sheetView workbookViewId="1">
      <selection activeCell="D35" sqref="D35"/>
    </sheetView>
  </sheetViews>
  <sheetFormatPr defaultRowHeight="14.4" x14ac:dyDescent="0.3"/>
  <cols>
    <col min="1" max="1" width="2.6640625" customWidth="1"/>
    <col min="2" max="2" width="39.33203125" customWidth="1"/>
    <col min="4" max="4" width="17.109375" customWidth="1"/>
    <col min="5" max="5" width="16.6640625" customWidth="1"/>
    <col min="6" max="6" width="18.109375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">
      <c r="A3" s="1" t="s">
        <v>2</v>
      </c>
      <c r="B3" s="1"/>
      <c r="C3" s="1"/>
      <c r="D3" s="1"/>
      <c r="E3" s="1"/>
      <c r="F3" s="1"/>
      <c r="G3" s="1"/>
      <c r="H3" s="1"/>
    </row>
    <row r="4" spans="1:8" ht="9" customHeight="1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D5" s="11" t="s">
        <v>23</v>
      </c>
      <c r="E5" s="11" t="s">
        <v>24</v>
      </c>
      <c r="F5" s="10" t="s">
        <v>24</v>
      </c>
    </row>
    <row r="6" spans="1:8" ht="15" thickBot="1" x14ac:dyDescent="0.35">
      <c r="A6" s="7"/>
      <c r="B6" s="8"/>
      <c r="C6" s="8"/>
      <c r="D6" s="66">
        <v>44773</v>
      </c>
      <c r="E6" s="66">
        <f>'Balance Sheet'!C5</f>
        <v>45002</v>
      </c>
      <c r="F6" s="69">
        <v>44773</v>
      </c>
    </row>
    <row r="7" spans="1:8" x14ac:dyDescent="0.3">
      <c r="D7" s="6"/>
      <c r="E7" s="6"/>
    </row>
    <row r="8" spans="1:8" x14ac:dyDescent="0.3">
      <c r="A8" s="1" t="s">
        <v>3</v>
      </c>
      <c r="B8" s="2"/>
      <c r="C8" s="2"/>
      <c r="D8" s="1"/>
      <c r="E8" s="6"/>
    </row>
    <row r="9" spans="1:8" x14ac:dyDescent="0.3">
      <c r="A9" s="2"/>
      <c r="B9" s="2"/>
      <c r="C9" s="2"/>
      <c r="D9" s="1"/>
      <c r="E9" s="6"/>
    </row>
    <row r="10" spans="1:8" x14ac:dyDescent="0.3">
      <c r="A10" s="2" t="s">
        <v>4</v>
      </c>
      <c r="B10" s="2"/>
      <c r="C10" s="2"/>
      <c r="D10" s="72">
        <v>48000</v>
      </c>
      <c r="E10" s="56">
        <f>-'Working Trial Balance'!E10</f>
        <v>48834</v>
      </c>
      <c r="F10" s="38">
        <f>-'Working Trial Balance'!G10</f>
        <v>48604.899999999994</v>
      </c>
    </row>
    <row r="11" spans="1:8" x14ac:dyDescent="0.3">
      <c r="A11" s="2" t="s">
        <v>5</v>
      </c>
      <c r="B11" s="2"/>
      <c r="C11" s="2"/>
      <c r="D11" s="73">
        <v>0</v>
      </c>
      <c r="E11" s="43">
        <f>-'Working Trial Balance'!E11</f>
        <v>0</v>
      </c>
      <c r="F11" s="41">
        <f>-'Working Trial Balance'!G11</f>
        <v>0</v>
      </c>
    </row>
    <row r="12" spans="1:8" x14ac:dyDescent="0.3">
      <c r="A12" s="2" t="s">
        <v>6</v>
      </c>
      <c r="B12" s="2"/>
      <c r="C12" s="2"/>
      <c r="D12" s="73">
        <v>0</v>
      </c>
      <c r="E12" s="43">
        <f>-'Working Trial Balance'!E12</f>
        <v>553.29999999999563</v>
      </c>
      <c r="F12" s="41">
        <f>-'Working Trial Balance'!G12</f>
        <v>222.35999999999876</v>
      </c>
    </row>
    <row r="13" spans="1:8" ht="15.75" customHeight="1" x14ac:dyDescent="0.3">
      <c r="A13" s="2" t="s">
        <v>113</v>
      </c>
      <c r="B13" s="2"/>
      <c r="C13" s="2"/>
      <c r="D13" s="73">
        <v>0</v>
      </c>
      <c r="E13" s="43">
        <f>-'Working Trial Balance'!E13</f>
        <v>0</v>
      </c>
      <c r="F13" s="41">
        <f>-'Working Trial Balance'!G13</f>
        <v>0</v>
      </c>
    </row>
    <row r="14" spans="1:8" ht="15.75" customHeight="1" x14ac:dyDescent="0.3">
      <c r="A14" s="2" t="str">
        <f>'Working Trial Balance'!B14</f>
        <v>Operating Fund</v>
      </c>
      <c r="B14" s="2"/>
      <c r="C14" s="2"/>
      <c r="D14" s="73"/>
      <c r="E14" s="43">
        <f>-'Working Trial Balance'!E14</f>
        <v>0</v>
      </c>
      <c r="F14" s="43">
        <f>-'Working Trial Balance'!F14</f>
        <v>0</v>
      </c>
    </row>
    <row r="15" spans="1:8" x14ac:dyDescent="0.3">
      <c r="A15" s="2" t="s">
        <v>206</v>
      </c>
      <c r="B15" s="2"/>
      <c r="C15" s="2"/>
      <c r="D15" s="73">
        <v>20500</v>
      </c>
      <c r="E15" s="43">
        <f>-'Working Trial Balance'!E15</f>
        <v>0</v>
      </c>
      <c r="F15" s="41">
        <f>-'Working Trial Balance'!G15</f>
        <v>10742.37</v>
      </c>
    </row>
    <row r="16" spans="1:8" x14ac:dyDescent="0.3">
      <c r="A16" s="36"/>
      <c r="B16" s="3"/>
      <c r="C16" s="3"/>
      <c r="D16" s="57">
        <f>SUM(D10:D15)</f>
        <v>68500</v>
      </c>
      <c r="E16" s="57">
        <f>SUM(E10:E15)</f>
        <v>49387.299999999996</v>
      </c>
      <c r="F16" s="42">
        <f>SUM(F10:F15)</f>
        <v>59569.63</v>
      </c>
    </row>
    <row r="17" spans="1:8" x14ac:dyDescent="0.3">
      <c r="A17" s="2"/>
      <c r="B17" s="2"/>
      <c r="C17" s="2"/>
      <c r="D17" s="44"/>
      <c r="E17" s="43"/>
      <c r="F17" s="41"/>
    </row>
    <row r="18" spans="1:8" x14ac:dyDescent="0.3">
      <c r="A18" s="1" t="s">
        <v>7</v>
      </c>
      <c r="B18" s="2"/>
      <c r="C18" s="2"/>
      <c r="D18" s="44"/>
      <c r="E18" s="43"/>
      <c r="F18" s="41"/>
    </row>
    <row r="19" spans="1:8" x14ac:dyDescent="0.3">
      <c r="A19" s="2"/>
      <c r="B19" s="2"/>
      <c r="C19" s="2"/>
      <c r="D19" s="44"/>
      <c r="E19" s="43"/>
      <c r="F19" s="41"/>
    </row>
    <row r="20" spans="1:8" x14ac:dyDescent="0.3">
      <c r="A20" s="2" t="s">
        <v>8</v>
      </c>
      <c r="B20" s="2"/>
      <c r="C20" s="2"/>
      <c r="D20" s="73"/>
      <c r="E20" s="43"/>
      <c r="F20" s="41"/>
    </row>
    <row r="21" spans="1:8" x14ac:dyDescent="0.3">
      <c r="A21" s="2"/>
      <c r="B21" s="2" t="s">
        <v>9</v>
      </c>
      <c r="C21" s="2"/>
      <c r="D21" s="73">
        <v>24000</v>
      </c>
      <c r="E21" s="43">
        <f>'Working Trial Balance'!E16</f>
        <v>11111.48</v>
      </c>
      <c r="F21" s="41">
        <f>'Working Trial Balance'!G16</f>
        <v>28072.469999999998</v>
      </c>
      <c r="H21" s="83"/>
    </row>
    <row r="22" spans="1:8" x14ac:dyDescent="0.3">
      <c r="A22" s="2"/>
      <c r="B22" s="2" t="s">
        <v>10</v>
      </c>
      <c r="C22" s="2"/>
      <c r="D22" s="73">
        <v>8000</v>
      </c>
      <c r="E22" s="43">
        <f>'Working Trial Balance'!E17</f>
        <v>7083.82</v>
      </c>
      <c r="F22" s="41">
        <f>'Working Trial Balance'!G17</f>
        <v>764.11</v>
      </c>
    </row>
    <row r="23" spans="1:8" x14ac:dyDescent="0.3">
      <c r="A23" s="2"/>
      <c r="B23" s="2" t="s">
        <v>11</v>
      </c>
      <c r="C23" s="2"/>
      <c r="D23" s="73">
        <v>2500</v>
      </c>
      <c r="E23" s="43">
        <f>'Working Trial Balance'!E18</f>
        <v>1398.62</v>
      </c>
      <c r="F23" s="41">
        <f>'Working Trial Balance'!G18</f>
        <v>0</v>
      </c>
    </row>
    <row r="24" spans="1:8" x14ac:dyDescent="0.3">
      <c r="A24" s="2" t="s">
        <v>12</v>
      </c>
      <c r="B24" s="2"/>
      <c r="C24" s="2"/>
      <c r="D24" s="73">
        <v>4000</v>
      </c>
      <c r="E24" s="43">
        <f>'Working Trial Balance'!E19</f>
        <v>887.81</v>
      </c>
      <c r="F24" s="41">
        <f>'Working Trial Balance'!G19</f>
        <v>0</v>
      </c>
      <c r="H24" s="83"/>
    </row>
    <row r="25" spans="1:8" x14ac:dyDescent="0.3">
      <c r="A25" s="2" t="s">
        <v>13</v>
      </c>
      <c r="B25" s="2"/>
      <c r="C25" s="2"/>
      <c r="D25" s="73">
        <v>15500</v>
      </c>
      <c r="E25" s="43">
        <f>'Working Trial Balance'!E20</f>
        <v>10000</v>
      </c>
      <c r="F25" s="41">
        <f>'Working Trial Balance'!G20</f>
        <v>15500</v>
      </c>
      <c r="H25" s="92"/>
    </row>
    <row r="26" spans="1:8" x14ac:dyDescent="0.3">
      <c r="A26" s="2" t="s">
        <v>14</v>
      </c>
      <c r="B26" s="2"/>
      <c r="C26" s="2"/>
      <c r="D26" s="73">
        <v>2000</v>
      </c>
      <c r="E26" s="43">
        <f>'Working Trial Balance'!E21</f>
        <v>163.82</v>
      </c>
      <c r="F26" s="41">
        <f>'Working Trial Balance'!G21</f>
        <v>1012.6500000000001</v>
      </c>
    </row>
    <row r="27" spans="1:8" x14ac:dyDescent="0.3">
      <c r="A27" s="2" t="s">
        <v>207</v>
      </c>
      <c r="B27" s="2"/>
      <c r="C27" s="2"/>
      <c r="D27" s="73">
        <v>2000</v>
      </c>
      <c r="E27" s="43">
        <f>'Journal Entries'!E18</f>
        <v>368.41</v>
      </c>
      <c r="F27" s="41"/>
    </row>
    <row r="28" spans="1:8" x14ac:dyDescent="0.3">
      <c r="A28" s="2" t="s">
        <v>121</v>
      </c>
      <c r="B28" s="2"/>
      <c r="C28" s="2"/>
      <c r="D28" s="73">
        <v>500</v>
      </c>
      <c r="E28" s="43">
        <f>'Working Trial Balance'!E23</f>
        <v>0</v>
      </c>
      <c r="F28" s="41">
        <f>'Working Trial Balance'!G23</f>
        <v>359.88</v>
      </c>
      <c r="H28" s="83"/>
    </row>
    <row r="29" spans="1:8" x14ac:dyDescent="0.3">
      <c r="A29" s="2" t="s">
        <v>208</v>
      </c>
      <c r="B29" s="2"/>
      <c r="C29" s="2"/>
      <c r="D29" s="73">
        <v>1000</v>
      </c>
      <c r="E29" s="43"/>
      <c r="F29" s="41"/>
      <c r="H29" s="83"/>
    </row>
    <row r="30" spans="1:8" x14ac:dyDescent="0.3">
      <c r="A30" s="2" t="s">
        <v>15</v>
      </c>
      <c r="B30" s="2"/>
      <c r="C30" s="2"/>
      <c r="D30" s="73">
        <v>500</v>
      </c>
      <c r="E30" s="43">
        <f>'Working Trial Balance'!E25</f>
        <v>0</v>
      </c>
      <c r="F30" s="41">
        <f>'Working Trial Balance'!G25</f>
        <v>0</v>
      </c>
    </row>
    <row r="31" spans="1:8" x14ac:dyDescent="0.3">
      <c r="A31" s="4" t="s">
        <v>58</v>
      </c>
      <c r="B31" s="2"/>
      <c r="C31" s="2"/>
      <c r="D31" s="73">
        <v>700</v>
      </c>
      <c r="E31" s="43">
        <f>'Working Trial Balance'!E26</f>
        <v>567</v>
      </c>
      <c r="F31" s="41">
        <f>'Working Trial Balance'!G26</f>
        <v>567</v>
      </c>
    </row>
    <row r="32" spans="1:8" hidden="1" x14ac:dyDescent="0.3">
      <c r="A32" s="4" t="s">
        <v>16</v>
      </c>
      <c r="B32" s="2"/>
      <c r="C32" s="2"/>
      <c r="D32" s="73"/>
      <c r="E32" s="43">
        <v>0</v>
      </c>
      <c r="F32" s="41">
        <v>0</v>
      </c>
    </row>
    <row r="33" spans="1:6" x14ac:dyDescent="0.3">
      <c r="A33" s="2" t="s">
        <v>17</v>
      </c>
      <c r="B33" s="2"/>
      <c r="C33" s="2"/>
      <c r="D33" s="73"/>
      <c r="E33" s="43"/>
      <c r="F33" s="41"/>
    </row>
    <row r="34" spans="1:6" x14ac:dyDescent="0.3">
      <c r="A34" s="2"/>
      <c r="B34" s="4" t="s">
        <v>18</v>
      </c>
      <c r="C34" s="2"/>
      <c r="D34" s="73">
        <v>200</v>
      </c>
      <c r="E34" s="43">
        <f>'Working Trial Balance'!E27</f>
        <v>0</v>
      </c>
      <c r="F34" s="41">
        <f>'Working Trial Balance'!G27</f>
        <v>0</v>
      </c>
    </row>
    <row r="35" spans="1:6" x14ac:dyDescent="0.3">
      <c r="A35" s="2"/>
      <c r="B35" s="4" t="s">
        <v>19</v>
      </c>
      <c r="C35" s="2"/>
      <c r="D35" s="73">
        <v>200</v>
      </c>
      <c r="E35" s="43">
        <f>'Working Trial Balance'!D28</f>
        <v>0</v>
      </c>
      <c r="F35" s="41">
        <f>'Working Trial Balance'!G28</f>
        <v>0</v>
      </c>
    </row>
    <row r="36" spans="1:6" x14ac:dyDescent="0.3">
      <c r="A36" s="2"/>
      <c r="B36" s="4" t="s">
        <v>20</v>
      </c>
      <c r="C36" s="2"/>
      <c r="D36" s="73">
        <v>200</v>
      </c>
      <c r="E36" s="43">
        <v>0</v>
      </c>
      <c r="F36" s="41">
        <v>0</v>
      </c>
    </row>
    <row r="37" spans="1:6" x14ac:dyDescent="0.3">
      <c r="A37" s="2"/>
      <c r="B37" s="5" t="s">
        <v>21</v>
      </c>
      <c r="C37" s="2"/>
      <c r="D37" s="73">
        <v>200</v>
      </c>
      <c r="E37" s="43">
        <f>'Working Trial Balance'!E30</f>
        <v>0</v>
      </c>
      <c r="F37" s="41">
        <v>0</v>
      </c>
    </row>
    <row r="38" spans="1:6" x14ac:dyDescent="0.3">
      <c r="A38" s="2" t="s">
        <v>22</v>
      </c>
      <c r="B38" s="2"/>
      <c r="C38" s="2"/>
      <c r="D38" s="73">
        <v>4000</v>
      </c>
      <c r="E38" s="43">
        <f>'Working Trial Balance'!D31</f>
        <v>2000</v>
      </c>
      <c r="F38" s="41">
        <f>'Working Trial Balance'!G31</f>
        <v>1777.79</v>
      </c>
    </row>
    <row r="39" spans="1:6" x14ac:dyDescent="0.3">
      <c r="A39" s="2" t="s">
        <v>209</v>
      </c>
      <c r="B39" s="2"/>
      <c r="C39" s="2"/>
      <c r="D39" s="73">
        <v>3000</v>
      </c>
      <c r="E39" s="43">
        <f>'Working Trial Balance'!D32</f>
        <v>0</v>
      </c>
      <c r="F39" s="41">
        <f>'Working Trial Balance'!G32</f>
        <v>0</v>
      </c>
    </row>
    <row r="40" spans="1:6" x14ac:dyDescent="0.3">
      <c r="A40" s="2" t="s">
        <v>129</v>
      </c>
      <c r="B40" s="2"/>
      <c r="C40" s="2"/>
      <c r="D40" s="73">
        <v>0</v>
      </c>
      <c r="E40" s="43">
        <f>'Working Trial Balance'!D33</f>
        <v>0</v>
      </c>
      <c r="F40" s="41">
        <f>'Working Trial Balance'!G33</f>
        <v>0</v>
      </c>
    </row>
    <row r="41" spans="1:6" ht="15.75" customHeight="1" x14ac:dyDescent="0.3">
      <c r="A41" s="36"/>
      <c r="B41" s="3"/>
      <c r="C41" s="3"/>
      <c r="D41" s="57">
        <f>SUM(D21:D40)</f>
        <v>68500</v>
      </c>
      <c r="E41" s="57">
        <f>SUM(E21:E40)</f>
        <v>33580.959999999999</v>
      </c>
      <c r="F41" s="42">
        <f>SUM(F21:F40)</f>
        <v>48053.9</v>
      </c>
    </row>
    <row r="42" spans="1:6" ht="23.25" customHeight="1" x14ac:dyDescent="0.3">
      <c r="A42" s="1" t="s">
        <v>140</v>
      </c>
      <c r="B42" s="1"/>
      <c r="C42" s="1"/>
      <c r="D42" s="43"/>
      <c r="E42" s="43">
        <f>E16-E41</f>
        <v>15806.339999999997</v>
      </c>
      <c r="F42" s="41">
        <f>F16-F41</f>
        <v>11515.729999999996</v>
      </c>
    </row>
    <row r="43" spans="1:6" ht="21" customHeight="1" x14ac:dyDescent="0.3">
      <c r="A43" s="1" t="s">
        <v>94</v>
      </c>
      <c r="B43" s="1"/>
      <c r="C43" s="2"/>
      <c r="D43" s="44"/>
      <c r="E43" s="43">
        <f>F44</f>
        <v>154453.19</v>
      </c>
      <c r="F43" s="41">
        <f>-'Working Trial Balance'!G9</f>
        <v>142937.46</v>
      </c>
    </row>
    <row r="44" spans="1:6" ht="30.75" customHeight="1" thickBot="1" x14ac:dyDescent="0.35">
      <c r="A44" s="14" t="s">
        <v>95</v>
      </c>
      <c r="B44" s="14"/>
      <c r="C44" s="15"/>
      <c r="D44" s="58"/>
      <c r="E44" s="58">
        <f>E42+E43</f>
        <v>170259.53</v>
      </c>
      <c r="F44" s="39">
        <f>F42+F43</f>
        <v>154453.19</v>
      </c>
    </row>
    <row r="45" spans="1:6" x14ac:dyDescent="0.3">
      <c r="A45" s="6"/>
      <c r="B45" s="6"/>
    </row>
  </sheetData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4"/>
  <sheetViews>
    <sheetView workbookViewId="0">
      <selection activeCell="B67" sqref="B67"/>
    </sheetView>
    <sheetView workbookViewId="1">
      <selection activeCell="E84" sqref="E84"/>
    </sheetView>
  </sheetViews>
  <sheetFormatPr defaultRowHeight="14.4" x14ac:dyDescent="0.3"/>
  <cols>
    <col min="2" max="2" width="37.33203125" customWidth="1"/>
    <col min="3" max="3" width="15" customWidth="1"/>
    <col min="4" max="4" width="20.88671875" customWidth="1"/>
    <col min="5" max="5" width="12.664062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108</v>
      </c>
      <c r="B2" s="1"/>
      <c r="C2" s="1"/>
      <c r="D2" s="1"/>
      <c r="E2" s="1"/>
    </row>
    <row r="3" spans="1:5" x14ac:dyDescent="0.3">
      <c r="A3" s="1"/>
      <c r="B3" s="1"/>
      <c r="C3" s="1"/>
      <c r="D3" s="1"/>
      <c r="E3" s="1"/>
    </row>
    <row r="4" spans="1:5" ht="29.4" hidden="1" thickBot="1" x14ac:dyDescent="0.35">
      <c r="A4" s="59"/>
      <c r="B4" s="9"/>
      <c r="C4" s="61" t="s">
        <v>109</v>
      </c>
      <c r="D4" s="61" t="s">
        <v>110</v>
      </c>
      <c r="E4" s="61" t="s">
        <v>119</v>
      </c>
    </row>
    <row r="5" spans="1:5" hidden="1" x14ac:dyDescent="0.3">
      <c r="A5">
        <v>1</v>
      </c>
      <c r="B5" t="s">
        <v>134</v>
      </c>
      <c r="C5" s="62">
        <v>8.9999999999999993E-3</v>
      </c>
      <c r="D5" s="63" t="s">
        <v>118</v>
      </c>
      <c r="E5" s="38">
        <v>5220.4399999999996</v>
      </c>
    </row>
    <row r="6" spans="1:5" hidden="1" x14ac:dyDescent="0.3">
      <c r="A6">
        <v>2</v>
      </c>
      <c r="B6" t="s">
        <v>134</v>
      </c>
      <c r="C6" s="62">
        <v>8.9999999999999993E-3</v>
      </c>
      <c r="D6" s="64" t="s">
        <v>117</v>
      </c>
      <c r="E6" s="41">
        <v>5225.1499999999996</v>
      </c>
    </row>
    <row r="7" spans="1:5" hidden="1" x14ac:dyDescent="0.3">
      <c r="A7">
        <v>3</v>
      </c>
      <c r="B7" t="s">
        <v>134</v>
      </c>
      <c r="C7" s="62">
        <v>8.9999999999999993E-3</v>
      </c>
      <c r="D7" s="64" t="s">
        <v>111</v>
      </c>
      <c r="E7" s="41">
        <v>5218.53</v>
      </c>
    </row>
    <row r="8" spans="1:5" hidden="1" x14ac:dyDescent="0.3">
      <c r="A8">
        <v>4</v>
      </c>
      <c r="B8" t="s">
        <v>134</v>
      </c>
      <c r="C8" s="62">
        <v>8.9999999999999993E-3</v>
      </c>
      <c r="D8" s="64" t="s">
        <v>112</v>
      </c>
      <c r="E8" s="65">
        <v>5210.22</v>
      </c>
    </row>
    <row r="9" spans="1:5" hidden="1" x14ac:dyDescent="0.3">
      <c r="A9">
        <v>5</v>
      </c>
      <c r="B9" t="s">
        <v>134</v>
      </c>
      <c r="C9" s="62">
        <v>8.9999999999999993E-3</v>
      </c>
      <c r="D9" s="64" t="s">
        <v>116</v>
      </c>
      <c r="E9" s="65">
        <v>5197.62</v>
      </c>
    </row>
    <row r="10" spans="1:5" hidden="1" x14ac:dyDescent="0.3">
      <c r="A10">
        <v>6</v>
      </c>
      <c r="B10" t="s">
        <v>134</v>
      </c>
      <c r="C10" s="62">
        <v>8.9999999999999993E-3</v>
      </c>
      <c r="D10" s="64" t="s">
        <v>116</v>
      </c>
      <c r="E10" s="60">
        <v>16013.02</v>
      </c>
    </row>
    <row r="11" spans="1:5" ht="15" hidden="1" thickBot="1" x14ac:dyDescent="0.35">
      <c r="A11" s="8"/>
      <c r="B11" s="9" t="s">
        <v>106</v>
      </c>
      <c r="C11" s="8"/>
      <c r="D11" s="39"/>
      <c r="E11" s="39">
        <f>SUM(E5:E10)</f>
        <v>42084.979999999996</v>
      </c>
    </row>
    <row r="12" spans="1:5" hidden="1" x14ac:dyDescent="0.3"/>
    <row r="13" spans="1:5" ht="29.4" hidden="1" thickBot="1" x14ac:dyDescent="0.35">
      <c r="A13" s="59"/>
      <c r="B13" s="9"/>
      <c r="C13" s="61" t="s">
        <v>109</v>
      </c>
      <c r="D13" s="61" t="s">
        <v>110</v>
      </c>
      <c r="E13" s="61" t="s">
        <v>131</v>
      </c>
    </row>
    <row r="14" spans="1:5" hidden="1" x14ac:dyDescent="0.3">
      <c r="A14">
        <v>1</v>
      </c>
      <c r="B14" t="s">
        <v>134</v>
      </c>
      <c r="C14" s="62">
        <v>8.9999999999999993E-3</v>
      </c>
      <c r="D14" s="63" t="s">
        <v>118</v>
      </c>
      <c r="E14" s="38">
        <v>5230.32</v>
      </c>
    </row>
    <row r="15" spans="1:5" hidden="1" x14ac:dyDescent="0.3">
      <c r="A15">
        <v>2</v>
      </c>
      <c r="B15" t="s">
        <v>134</v>
      </c>
      <c r="C15" s="62">
        <v>8.9999999999999993E-3</v>
      </c>
      <c r="D15" s="64" t="s">
        <v>117</v>
      </c>
      <c r="E15" s="41">
        <v>5222.0200000000004</v>
      </c>
    </row>
    <row r="16" spans="1:5" hidden="1" x14ac:dyDescent="0.3">
      <c r="A16">
        <v>3</v>
      </c>
      <c r="B16" t="s">
        <v>134</v>
      </c>
      <c r="C16" s="62">
        <v>8.9999999999999993E-3</v>
      </c>
      <c r="D16" s="64" t="s">
        <v>111</v>
      </c>
      <c r="E16" s="41">
        <v>5232.21</v>
      </c>
    </row>
    <row r="17" spans="1:5" hidden="1" x14ac:dyDescent="0.3">
      <c r="A17">
        <v>4</v>
      </c>
      <c r="B17" t="s">
        <v>134</v>
      </c>
      <c r="C17" s="62">
        <v>8.9999999999999993E-3</v>
      </c>
      <c r="D17" s="64" t="s">
        <v>112</v>
      </c>
      <c r="E17" s="65">
        <v>5236.9399999999996</v>
      </c>
    </row>
    <row r="18" spans="1:5" hidden="1" x14ac:dyDescent="0.3">
      <c r="A18">
        <v>5</v>
      </c>
      <c r="B18" t="s">
        <v>134</v>
      </c>
      <c r="C18" s="62">
        <v>8.9999999999999993E-3</v>
      </c>
      <c r="D18" s="64" t="s">
        <v>132</v>
      </c>
      <c r="E18" s="65">
        <v>5209.3999999999996</v>
      </c>
    </row>
    <row r="19" spans="1:5" hidden="1" x14ac:dyDescent="0.3">
      <c r="A19">
        <v>6</v>
      </c>
      <c r="B19" t="s">
        <v>134</v>
      </c>
      <c r="C19" s="62">
        <v>8.9999999999999993E-3</v>
      </c>
      <c r="D19" s="64" t="s">
        <v>132</v>
      </c>
      <c r="E19" s="60">
        <v>16049.32</v>
      </c>
    </row>
    <row r="20" spans="1:5" ht="15" hidden="1" thickBot="1" x14ac:dyDescent="0.35">
      <c r="A20" s="8"/>
      <c r="B20" s="9" t="s">
        <v>106</v>
      </c>
      <c r="C20" s="8"/>
      <c r="D20" s="39"/>
      <c r="E20" s="39">
        <f>SUM(E14:E19)</f>
        <v>42180.21</v>
      </c>
    </row>
    <row r="21" spans="1:5" hidden="1" x14ac:dyDescent="0.3">
      <c r="A21" s="75"/>
      <c r="B21" s="76" t="s">
        <v>135</v>
      </c>
      <c r="C21" s="75"/>
      <c r="D21" s="75"/>
      <c r="E21" s="75"/>
    </row>
    <row r="22" spans="1:5" ht="29.4" hidden="1" thickBot="1" x14ac:dyDescent="0.35">
      <c r="A22" s="59"/>
      <c r="B22" s="9"/>
      <c r="C22" s="61" t="s">
        <v>109</v>
      </c>
      <c r="D22" s="61" t="s">
        <v>110</v>
      </c>
      <c r="E22" s="61" t="s">
        <v>141</v>
      </c>
    </row>
    <row r="23" spans="1:5" hidden="1" x14ac:dyDescent="0.3">
      <c r="A23">
        <v>1</v>
      </c>
      <c r="B23" t="s">
        <v>134</v>
      </c>
      <c r="C23" s="62">
        <v>8.9999999999999993E-3</v>
      </c>
      <c r="D23" s="64" t="s">
        <v>139</v>
      </c>
      <c r="E23" s="41">
        <v>5269.14</v>
      </c>
    </row>
    <row r="24" spans="1:5" hidden="1" x14ac:dyDescent="0.3">
      <c r="A24">
        <v>2</v>
      </c>
      <c r="B24" t="s">
        <v>134</v>
      </c>
      <c r="C24" s="62">
        <v>8.9999999999999993E-3</v>
      </c>
      <c r="D24" s="64" t="s">
        <v>137</v>
      </c>
      <c r="E24" s="41">
        <v>5279.43</v>
      </c>
    </row>
    <row r="25" spans="1:5" hidden="1" x14ac:dyDescent="0.3">
      <c r="A25">
        <v>3</v>
      </c>
      <c r="B25" t="s">
        <v>134</v>
      </c>
      <c r="C25" s="62">
        <v>8.9999999999999993E-3</v>
      </c>
      <c r="D25" s="64" t="s">
        <v>138</v>
      </c>
      <c r="E25" s="65">
        <v>5284.2</v>
      </c>
    </row>
    <row r="26" spans="1:5" hidden="1" x14ac:dyDescent="0.3">
      <c r="A26">
        <v>4</v>
      </c>
      <c r="B26" t="s">
        <v>134</v>
      </c>
      <c r="C26" s="62">
        <v>8.9999999999999993E-3</v>
      </c>
      <c r="D26" s="64" t="s">
        <v>132</v>
      </c>
      <c r="E26" s="65">
        <v>0</v>
      </c>
    </row>
    <row r="27" spans="1:5" hidden="1" x14ac:dyDescent="0.3">
      <c r="A27">
        <v>5</v>
      </c>
      <c r="B27" t="s">
        <v>134</v>
      </c>
      <c r="C27" s="62">
        <v>8.9999999999999993E-3</v>
      </c>
      <c r="D27" s="64" t="s">
        <v>132</v>
      </c>
      <c r="E27" s="65">
        <v>0</v>
      </c>
    </row>
    <row r="28" spans="1:5" hidden="1" x14ac:dyDescent="0.3">
      <c r="A28">
        <v>4</v>
      </c>
      <c r="B28" t="s">
        <v>134</v>
      </c>
      <c r="C28" s="62">
        <v>8.9999999999999993E-3</v>
      </c>
      <c r="D28" s="64" t="s">
        <v>136</v>
      </c>
      <c r="E28" s="60">
        <v>5277.52</v>
      </c>
    </row>
    <row r="29" spans="1:5" ht="15" hidden="1" thickBot="1" x14ac:dyDescent="0.35">
      <c r="A29" s="8"/>
      <c r="B29" s="9" t="s">
        <v>106</v>
      </c>
      <c r="C29" s="8"/>
      <c r="D29" s="39"/>
      <c r="E29" s="39">
        <f>SUM(E23:E28)</f>
        <v>21110.29</v>
      </c>
    </row>
    <row r="30" spans="1:5" hidden="1" x14ac:dyDescent="0.3"/>
    <row r="31" spans="1:5" x14ac:dyDescent="0.3">
      <c r="A31" s="1"/>
      <c r="B31" s="1"/>
      <c r="C31" s="1"/>
      <c r="D31" s="1"/>
      <c r="E31" s="1"/>
    </row>
    <row r="32" spans="1:5" ht="29.4" hidden="1" thickBot="1" x14ac:dyDescent="0.35">
      <c r="A32" s="59"/>
      <c r="B32" s="9"/>
      <c r="C32" s="61" t="s">
        <v>109</v>
      </c>
      <c r="D32" s="61" t="s">
        <v>110</v>
      </c>
      <c r="E32" s="61" t="s">
        <v>119</v>
      </c>
    </row>
    <row r="33" spans="1:5" hidden="1" x14ac:dyDescent="0.3">
      <c r="A33">
        <v>1</v>
      </c>
      <c r="B33" t="s">
        <v>134</v>
      </c>
      <c r="C33" s="62">
        <v>8.9999999999999993E-3</v>
      </c>
      <c r="D33" s="63" t="s">
        <v>118</v>
      </c>
      <c r="E33" s="38">
        <v>5220.4399999999996</v>
      </c>
    </row>
    <row r="34" spans="1:5" hidden="1" x14ac:dyDescent="0.3">
      <c r="A34">
        <v>2</v>
      </c>
      <c r="B34" t="s">
        <v>134</v>
      </c>
      <c r="C34" s="62">
        <v>8.9999999999999993E-3</v>
      </c>
      <c r="D34" s="64" t="s">
        <v>117</v>
      </c>
      <c r="E34" s="41">
        <v>5225.1499999999996</v>
      </c>
    </row>
    <row r="35" spans="1:5" hidden="1" x14ac:dyDescent="0.3">
      <c r="A35">
        <v>3</v>
      </c>
      <c r="B35" t="s">
        <v>134</v>
      </c>
      <c r="C35" s="62">
        <v>8.9999999999999993E-3</v>
      </c>
      <c r="D35" s="64" t="s">
        <v>111</v>
      </c>
      <c r="E35" s="41">
        <v>5218.53</v>
      </c>
    </row>
    <row r="36" spans="1:5" hidden="1" x14ac:dyDescent="0.3">
      <c r="A36">
        <v>4</v>
      </c>
      <c r="B36" t="s">
        <v>134</v>
      </c>
      <c r="C36" s="62">
        <v>8.9999999999999993E-3</v>
      </c>
      <c r="D36" s="64" t="s">
        <v>112</v>
      </c>
      <c r="E36" s="65">
        <v>5210.22</v>
      </c>
    </row>
    <row r="37" spans="1:5" hidden="1" x14ac:dyDescent="0.3">
      <c r="A37">
        <v>5</v>
      </c>
      <c r="B37" t="s">
        <v>134</v>
      </c>
      <c r="C37" s="62">
        <v>8.9999999999999993E-3</v>
      </c>
      <c r="D37" s="64" t="s">
        <v>116</v>
      </c>
      <c r="E37" s="65">
        <v>5197.62</v>
      </c>
    </row>
    <row r="38" spans="1:5" hidden="1" x14ac:dyDescent="0.3">
      <c r="A38">
        <v>6</v>
      </c>
      <c r="B38" t="s">
        <v>134</v>
      </c>
      <c r="C38" s="62">
        <v>8.9999999999999993E-3</v>
      </c>
      <c r="D38" s="64" t="s">
        <v>116</v>
      </c>
      <c r="E38" s="60">
        <v>16013.02</v>
      </c>
    </row>
    <row r="39" spans="1:5" ht="15" hidden="1" thickBot="1" x14ac:dyDescent="0.35">
      <c r="A39" s="8"/>
      <c r="B39" s="9" t="s">
        <v>106</v>
      </c>
      <c r="C39" s="8"/>
      <c r="D39" s="39"/>
      <c r="E39" s="39">
        <f>SUM(E33:E38)</f>
        <v>42084.979999999996</v>
      </c>
    </row>
    <row r="40" spans="1:5" hidden="1" x14ac:dyDescent="0.3"/>
    <row r="41" spans="1:5" ht="29.4" hidden="1" thickBot="1" x14ac:dyDescent="0.35">
      <c r="A41" s="59"/>
      <c r="B41" s="9"/>
      <c r="C41" s="61" t="s">
        <v>109</v>
      </c>
      <c r="D41" s="61" t="s">
        <v>110</v>
      </c>
      <c r="E41" s="61" t="s">
        <v>131</v>
      </c>
    </row>
    <row r="42" spans="1:5" hidden="1" x14ac:dyDescent="0.3">
      <c r="A42">
        <v>1</v>
      </c>
      <c r="B42" t="s">
        <v>134</v>
      </c>
      <c r="C42" s="62">
        <v>8.9999999999999993E-3</v>
      </c>
      <c r="D42" s="63" t="s">
        <v>118</v>
      </c>
      <c r="E42" s="38">
        <v>5230.32</v>
      </c>
    </row>
    <row r="43" spans="1:5" hidden="1" x14ac:dyDescent="0.3">
      <c r="A43">
        <v>2</v>
      </c>
      <c r="B43" t="s">
        <v>134</v>
      </c>
      <c r="C43" s="62">
        <v>8.9999999999999993E-3</v>
      </c>
      <c r="D43" s="64" t="s">
        <v>117</v>
      </c>
      <c r="E43" s="41">
        <v>5222.0200000000004</v>
      </c>
    </row>
    <row r="44" spans="1:5" hidden="1" x14ac:dyDescent="0.3">
      <c r="A44">
        <v>3</v>
      </c>
      <c r="B44" t="s">
        <v>134</v>
      </c>
      <c r="C44" s="62">
        <v>8.9999999999999993E-3</v>
      </c>
      <c r="D44" s="64" t="s">
        <v>111</v>
      </c>
      <c r="E44" s="41">
        <v>5232.21</v>
      </c>
    </row>
    <row r="45" spans="1:5" hidden="1" x14ac:dyDescent="0.3">
      <c r="A45">
        <v>4</v>
      </c>
      <c r="B45" t="s">
        <v>134</v>
      </c>
      <c r="C45" s="62">
        <v>8.9999999999999993E-3</v>
      </c>
      <c r="D45" s="64" t="s">
        <v>112</v>
      </c>
      <c r="E45" s="65">
        <v>5236.9399999999996</v>
      </c>
    </row>
    <row r="46" spans="1:5" hidden="1" x14ac:dyDescent="0.3">
      <c r="A46">
        <v>5</v>
      </c>
      <c r="B46" t="s">
        <v>134</v>
      </c>
      <c r="C46" s="62">
        <v>8.9999999999999993E-3</v>
      </c>
      <c r="D46" s="64" t="s">
        <v>132</v>
      </c>
      <c r="E46" s="65">
        <v>5209.3999999999996</v>
      </c>
    </row>
    <row r="47" spans="1:5" hidden="1" x14ac:dyDescent="0.3">
      <c r="A47">
        <v>6</v>
      </c>
      <c r="B47" t="s">
        <v>134</v>
      </c>
      <c r="C47" s="62">
        <v>8.9999999999999993E-3</v>
      </c>
      <c r="D47" s="64" t="s">
        <v>132</v>
      </c>
      <c r="E47" s="60">
        <v>16049.32</v>
      </c>
    </row>
    <row r="48" spans="1:5" ht="15" hidden="1" thickBot="1" x14ac:dyDescent="0.35">
      <c r="A48" s="8"/>
      <c r="B48" s="9" t="s">
        <v>106</v>
      </c>
      <c r="C48" s="8"/>
      <c r="D48" s="39"/>
      <c r="E48" s="39">
        <f>SUM(E42:E47)</f>
        <v>42180.21</v>
      </c>
    </row>
    <row r="49" spans="1:5" hidden="1" x14ac:dyDescent="0.3">
      <c r="A49" s="75"/>
      <c r="B49" s="76" t="s">
        <v>135</v>
      </c>
      <c r="C49" s="75"/>
      <c r="D49" s="75"/>
      <c r="E49" s="75"/>
    </row>
    <row r="50" spans="1:5" ht="43.8" thickBot="1" x14ac:dyDescent="0.35">
      <c r="A50" s="59"/>
      <c r="B50" s="9"/>
      <c r="C50" s="61" t="s">
        <v>109</v>
      </c>
      <c r="D50" s="61" t="s">
        <v>110</v>
      </c>
      <c r="E50" s="61" t="s">
        <v>241</v>
      </c>
    </row>
    <row r="51" spans="1:5" x14ac:dyDescent="0.3">
      <c r="A51">
        <v>0</v>
      </c>
      <c r="B51" t="s">
        <v>28</v>
      </c>
      <c r="C51" s="91" t="s">
        <v>143</v>
      </c>
      <c r="D51" s="64"/>
      <c r="E51" s="65">
        <v>0.09</v>
      </c>
    </row>
    <row r="52" spans="1:5" x14ac:dyDescent="0.3">
      <c r="A52">
        <v>1</v>
      </c>
      <c r="B52" t="s">
        <v>134</v>
      </c>
      <c r="C52" s="62">
        <v>0.45</v>
      </c>
      <c r="D52" s="64" t="s">
        <v>242</v>
      </c>
      <c r="E52" s="41">
        <v>5605.2</v>
      </c>
    </row>
    <row r="53" spans="1:5" x14ac:dyDescent="0.3">
      <c r="A53">
        <v>2</v>
      </c>
      <c r="B53" t="s">
        <v>134</v>
      </c>
      <c r="C53" s="62">
        <v>2.2700000000000001E-2</v>
      </c>
      <c r="D53" s="64" t="s">
        <v>243</v>
      </c>
      <c r="E53" s="65">
        <v>5592.78</v>
      </c>
    </row>
    <row r="54" spans="1:5" hidden="1" x14ac:dyDescent="0.3">
      <c r="A54">
        <v>4</v>
      </c>
      <c r="B54" t="s">
        <v>134</v>
      </c>
      <c r="C54" s="62"/>
      <c r="D54" s="64"/>
      <c r="E54" s="65"/>
    </row>
    <row r="55" spans="1:5" hidden="1" x14ac:dyDescent="0.3">
      <c r="A55">
        <v>5</v>
      </c>
      <c r="B55" t="s">
        <v>134</v>
      </c>
      <c r="C55" s="62"/>
      <c r="D55" s="64"/>
      <c r="E55" s="65"/>
    </row>
    <row r="56" spans="1:5" x14ac:dyDescent="0.3">
      <c r="A56">
        <v>3</v>
      </c>
      <c r="B56" t="s">
        <v>134</v>
      </c>
      <c r="C56" s="62">
        <v>1.1900000000000001E-2</v>
      </c>
      <c r="D56" s="103" t="s">
        <v>244</v>
      </c>
      <c r="E56" s="65">
        <v>20226.919999999998</v>
      </c>
    </row>
    <row r="57" spans="1:5" x14ac:dyDescent="0.3">
      <c r="A57">
        <v>5</v>
      </c>
      <c r="B57" t="str">
        <f>B58</f>
        <v>GIC - Bank of Nova Scotia</v>
      </c>
      <c r="C57" s="62">
        <v>0.02</v>
      </c>
      <c r="D57" s="103" t="s">
        <v>245</v>
      </c>
      <c r="E57" s="65">
        <v>5568.08</v>
      </c>
    </row>
    <row r="58" spans="1:5" x14ac:dyDescent="0.3">
      <c r="A58">
        <v>4</v>
      </c>
      <c r="B58" t="s">
        <v>134</v>
      </c>
      <c r="C58" s="62">
        <v>0.02</v>
      </c>
      <c r="D58" s="103" t="s">
        <v>246</v>
      </c>
      <c r="E58" s="65">
        <v>5568.93</v>
      </c>
    </row>
    <row r="59" spans="1:5" x14ac:dyDescent="0.3">
      <c r="A59">
        <v>6</v>
      </c>
      <c r="B59" t="s">
        <v>134</v>
      </c>
      <c r="C59" s="62">
        <v>1.44E-2</v>
      </c>
      <c r="D59" s="64" t="s">
        <v>247</v>
      </c>
      <c r="E59" s="65">
        <v>20274.59</v>
      </c>
    </row>
    <row r="60" spans="1:5" ht="15" thickBot="1" x14ac:dyDescent="0.35">
      <c r="A60" s="8"/>
      <c r="B60" s="9" t="s">
        <v>106</v>
      </c>
      <c r="C60" s="8"/>
      <c r="D60" s="39"/>
      <c r="E60" s="93">
        <f>SUM(E51:E59)</f>
        <v>62836.59</v>
      </c>
    </row>
    <row r="62" spans="1:5" x14ac:dyDescent="0.3">
      <c r="E62" s="92"/>
    </row>
    <row r="64" spans="1:5" x14ac:dyDescent="0.3">
      <c r="D64" s="104"/>
    </row>
  </sheetData>
  <pageMargins left="0.7" right="0.7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8"/>
  <sheetViews>
    <sheetView tabSelected="1" workbookViewId="0">
      <selection activeCell="D23" sqref="D23"/>
    </sheetView>
    <sheetView workbookViewId="1"/>
  </sheetViews>
  <sheetFormatPr defaultRowHeight="14.4" x14ac:dyDescent="0.3"/>
  <cols>
    <col min="2" max="2" width="53" customWidth="1"/>
    <col min="3" max="3" width="5.33203125" customWidth="1"/>
    <col min="4" max="4" width="17.6640625" customWidth="1"/>
    <col min="5" max="5" width="19.5546875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1" t="s">
        <v>98</v>
      </c>
      <c r="B2" s="1"/>
      <c r="C2" s="1"/>
      <c r="D2" s="1"/>
      <c r="E2" s="1"/>
      <c r="F2" s="1"/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ht="15" thickBot="1" x14ac:dyDescent="0.35">
      <c r="A4" s="59"/>
      <c r="B4" s="9"/>
      <c r="C4" s="9"/>
      <c r="D4" s="66">
        <f>'Statement of Operations'!E6</f>
        <v>45002</v>
      </c>
      <c r="E4" s="69">
        <v>44773</v>
      </c>
    </row>
    <row r="5" spans="1:8" x14ac:dyDescent="0.3">
      <c r="A5">
        <v>1</v>
      </c>
      <c r="B5" t="s">
        <v>115</v>
      </c>
      <c r="D5" s="96">
        <v>1901.2</v>
      </c>
      <c r="E5" s="88">
        <v>1924.65</v>
      </c>
    </row>
    <row r="6" spans="1:8" x14ac:dyDescent="0.3">
      <c r="A6">
        <v>2</v>
      </c>
      <c r="B6" t="s">
        <v>104</v>
      </c>
      <c r="D6" s="95">
        <v>366.45</v>
      </c>
      <c r="E6" s="89">
        <v>373.1</v>
      </c>
    </row>
    <row r="7" spans="1:8" x14ac:dyDescent="0.3">
      <c r="A7">
        <v>3</v>
      </c>
      <c r="B7" t="s">
        <v>197</v>
      </c>
      <c r="D7" s="95">
        <v>2576.35</v>
      </c>
      <c r="E7" s="89">
        <v>2587.5500000000002</v>
      </c>
    </row>
    <row r="8" spans="1:8" ht="27" customHeight="1" x14ac:dyDescent="0.3">
      <c r="A8">
        <v>4</v>
      </c>
      <c r="B8" t="s">
        <v>99</v>
      </c>
      <c r="D8" s="95">
        <v>972.3</v>
      </c>
      <c r="E8" s="89">
        <v>946.4</v>
      </c>
    </row>
    <row r="9" spans="1:8" x14ac:dyDescent="0.3">
      <c r="A9">
        <v>5</v>
      </c>
      <c r="B9" t="s">
        <v>101</v>
      </c>
      <c r="D9" s="95">
        <v>697.2</v>
      </c>
      <c r="E9" s="89">
        <v>687.25</v>
      </c>
    </row>
    <row r="10" spans="1:8" x14ac:dyDescent="0.3">
      <c r="A10">
        <v>6</v>
      </c>
      <c r="B10" t="s">
        <v>198</v>
      </c>
      <c r="D10" s="95">
        <v>50.4</v>
      </c>
      <c r="E10" s="89">
        <v>58.45</v>
      </c>
    </row>
    <row r="11" spans="1:8" x14ac:dyDescent="0.3">
      <c r="A11">
        <v>7</v>
      </c>
      <c r="B11" t="s">
        <v>199</v>
      </c>
      <c r="D11" s="95">
        <v>361.9</v>
      </c>
      <c r="E11" s="89">
        <v>374.5</v>
      </c>
    </row>
    <row r="12" spans="1:8" x14ac:dyDescent="0.3">
      <c r="A12">
        <v>8</v>
      </c>
      <c r="B12" t="s">
        <v>248</v>
      </c>
      <c r="D12" s="95">
        <v>20000.25</v>
      </c>
      <c r="E12" s="89">
        <v>19915</v>
      </c>
    </row>
    <row r="13" spans="1:8" x14ac:dyDescent="0.3">
      <c r="A13">
        <v>9</v>
      </c>
      <c r="B13" t="s">
        <v>103</v>
      </c>
      <c r="D13" s="95">
        <v>3669.75</v>
      </c>
      <c r="E13" s="89">
        <v>3630.55</v>
      </c>
    </row>
    <row r="14" spans="1:8" x14ac:dyDescent="0.3">
      <c r="A14">
        <v>10</v>
      </c>
      <c r="B14" t="s">
        <v>100</v>
      </c>
      <c r="D14" s="95">
        <v>4234.3</v>
      </c>
      <c r="E14" s="89">
        <v>4181.8</v>
      </c>
    </row>
    <row r="15" spans="1:8" x14ac:dyDescent="0.3">
      <c r="A15">
        <v>11</v>
      </c>
      <c r="B15" t="s">
        <v>102</v>
      </c>
      <c r="D15" s="95">
        <v>8000</v>
      </c>
      <c r="E15" s="89">
        <v>8000</v>
      </c>
    </row>
    <row r="16" spans="1:8" x14ac:dyDescent="0.3">
      <c r="A16">
        <v>12</v>
      </c>
      <c r="B16" t="s">
        <v>144</v>
      </c>
      <c r="D16" s="95">
        <v>6003.9</v>
      </c>
      <c r="E16" s="89">
        <v>5890.15</v>
      </c>
    </row>
    <row r="17" spans="1:5" x14ac:dyDescent="0.3">
      <c r="A17">
        <v>13</v>
      </c>
      <c r="B17" t="s">
        <v>105</v>
      </c>
      <c r="D17" s="97">
        <v>0</v>
      </c>
      <c r="E17" s="90">
        <v>35</v>
      </c>
    </row>
    <row r="18" spans="1:5" ht="15" thickBot="1" x14ac:dyDescent="0.35">
      <c r="A18" s="8"/>
      <c r="B18" s="9" t="s">
        <v>106</v>
      </c>
      <c r="C18" s="8"/>
      <c r="D18" s="39">
        <f>SUM(D5:D17)</f>
        <v>48834</v>
      </c>
      <c r="E18" s="94">
        <f>SUM(E5:E17)</f>
        <v>48604.4</v>
      </c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workbookViewId="0">
      <selection activeCell="C20" sqref="C20"/>
    </sheetView>
    <sheetView workbookViewId="1">
      <selection activeCell="D21" sqref="D21"/>
    </sheetView>
  </sheetViews>
  <sheetFormatPr defaultRowHeight="14.4" x14ac:dyDescent="0.3"/>
  <cols>
    <col min="2" max="2" width="39.5546875" customWidth="1"/>
    <col min="3" max="3" width="20" customWidth="1"/>
    <col min="4" max="4" width="11.88671875" customWidth="1"/>
    <col min="5" max="5" width="12" customWidth="1"/>
    <col min="7" max="7" width="14.33203125" customWidth="1"/>
  </cols>
  <sheetData>
    <row r="1" spans="1:7" x14ac:dyDescent="0.3">
      <c r="A1" s="6" t="s">
        <v>85</v>
      </c>
      <c r="C1" s="20"/>
      <c r="D1" s="20"/>
      <c r="E1" s="20"/>
    </row>
    <row r="2" spans="1:7" x14ac:dyDescent="0.3">
      <c r="A2" s="30" t="s">
        <v>80</v>
      </c>
      <c r="B2" s="24"/>
      <c r="C2" s="31"/>
      <c r="D2" s="31"/>
      <c r="E2" s="31"/>
      <c r="F2" s="24"/>
      <c r="G2" s="24"/>
    </row>
    <row r="3" spans="1:7" ht="28.8" x14ac:dyDescent="0.3">
      <c r="C3" s="32" t="s">
        <v>81</v>
      </c>
      <c r="D3" s="32" t="s">
        <v>82</v>
      </c>
      <c r="E3" s="32" t="s">
        <v>83</v>
      </c>
      <c r="G3" s="33" t="s">
        <v>84</v>
      </c>
    </row>
    <row r="4" spans="1:7" x14ac:dyDescent="0.3">
      <c r="A4">
        <v>1000</v>
      </c>
      <c r="B4" t="s">
        <v>69</v>
      </c>
      <c r="C4" s="34">
        <f>G4</f>
        <v>92169.9</v>
      </c>
      <c r="D4" s="85">
        <f>'Journal Entries'!E6</f>
        <v>15253.04</v>
      </c>
      <c r="E4" s="34">
        <f>C4+D4</f>
        <v>107422.94</v>
      </c>
      <c r="F4" s="19"/>
      <c r="G4" s="70">
        <v>92169.9</v>
      </c>
    </row>
    <row r="5" spans="1:7" x14ac:dyDescent="0.3">
      <c r="A5">
        <v>1100</v>
      </c>
      <c r="B5" t="s">
        <v>72</v>
      </c>
      <c r="C5" s="34">
        <f>G5</f>
        <v>0</v>
      </c>
      <c r="D5" s="34">
        <v>0</v>
      </c>
      <c r="E5" s="34">
        <f t="shared" ref="E5:E34" si="0">C5+D5</f>
        <v>0</v>
      </c>
      <c r="F5" s="19"/>
      <c r="G5" s="71">
        <v>0</v>
      </c>
    </row>
    <row r="6" spans="1:7" x14ac:dyDescent="0.3">
      <c r="A6">
        <v>1200</v>
      </c>
      <c r="B6" t="s">
        <v>86</v>
      </c>
      <c r="C6" s="34">
        <f>G6</f>
        <v>0</v>
      </c>
      <c r="D6" s="34">
        <v>0</v>
      </c>
      <c r="E6" s="34">
        <f t="shared" si="0"/>
        <v>0</v>
      </c>
      <c r="F6" s="19"/>
      <c r="G6" s="71">
        <v>0</v>
      </c>
    </row>
    <row r="7" spans="1:7" x14ac:dyDescent="0.3">
      <c r="A7">
        <v>1300</v>
      </c>
      <c r="B7" t="s">
        <v>60</v>
      </c>
      <c r="C7" s="34">
        <f>G7</f>
        <v>62283.29</v>
      </c>
      <c r="D7" s="34">
        <f>-'Journal Entries'!F7+'Journal Entries'!E35</f>
        <v>553.29999999999563</v>
      </c>
      <c r="E7" s="34">
        <f>C7+D7</f>
        <v>62836.59</v>
      </c>
      <c r="F7" s="19"/>
      <c r="G7" s="71">
        <v>62283.29</v>
      </c>
    </row>
    <row r="8" spans="1:7" x14ac:dyDescent="0.3">
      <c r="A8">
        <v>2000</v>
      </c>
      <c r="B8" t="s">
        <v>88</v>
      </c>
      <c r="C8" s="34">
        <f>G8</f>
        <v>0</v>
      </c>
      <c r="D8" s="34">
        <v>0</v>
      </c>
      <c r="E8" s="34">
        <f t="shared" si="0"/>
        <v>0</v>
      </c>
      <c r="F8" s="19"/>
      <c r="G8" s="71">
        <v>0</v>
      </c>
    </row>
    <row r="9" spans="1:7" x14ac:dyDescent="0.3">
      <c r="A9">
        <v>3000</v>
      </c>
      <c r="B9" t="s">
        <v>87</v>
      </c>
      <c r="C9" s="34">
        <f>G9+SUM(G10:G34)</f>
        <v>-154453.19</v>
      </c>
      <c r="D9" s="34">
        <v>0</v>
      </c>
      <c r="E9" s="34">
        <f>C9+D9</f>
        <v>-154453.19</v>
      </c>
      <c r="F9" s="19"/>
      <c r="G9" s="71">
        <v>-142937.46</v>
      </c>
    </row>
    <row r="10" spans="1:7" x14ac:dyDescent="0.3">
      <c r="A10">
        <v>100</v>
      </c>
      <c r="B10" t="s">
        <v>45</v>
      </c>
      <c r="C10" s="34">
        <v>0</v>
      </c>
      <c r="D10" s="34">
        <f>-'Journal Entries'!F8</f>
        <v>-48834</v>
      </c>
      <c r="E10" s="34">
        <f>C10+D10</f>
        <v>-48834</v>
      </c>
      <c r="F10" s="19"/>
      <c r="G10" s="71">
        <v>-48604.899999999994</v>
      </c>
    </row>
    <row r="11" spans="1:7" x14ac:dyDescent="0.3">
      <c r="A11">
        <v>200</v>
      </c>
      <c r="B11" t="s">
        <v>93</v>
      </c>
      <c r="C11" s="34">
        <v>0</v>
      </c>
      <c r="D11" s="34">
        <v>0</v>
      </c>
      <c r="E11" s="34">
        <f t="shared" si="0"/>
        <v>0</v>
      </c>
      <c r="F11" s="19"/>
      <c r="G11" s="71">
        <v>0</v>
      </c>
    </row>
    <row r="12" spans="1:7" x14ac:dyDescent="0.3">
      <c r="A12">
        <v>300</v>
      </c>
      <c r="B12" t="s">
        <v>46</v>
      </c>
      <c r="C12" s="34">
        <v>0</v>
      </c>
      <c r="D12" s="34">
        <f>-'Journal Entries'!F36</f>
        <v>-553.29999999999563</v>
      </c>
      <c r="E12" s="34">
        <f>C12+D12</f>
        <v>-553.29999999999563</v>
      </c>
      <c r="F12" s="19"/>
      <c r="G12" s="71">
        <v>-222.35999999999876</v>
      </c>
    </row>
    <row r="13" spans="1:7" x14ac:dyDescent="0.3">
      <c r="A13">
        <v>400</v>
      </c>
      <c r="B13" t="s">
        <v>113</v>
      </c>
      <c r="C13" s="34">
        <v>0</v>
      </c>
      <c r="D13" s="34">
        <f>-'Journal Entries'!F9</f>
        <v>0</v>
      </c>
      <c r="E13" s="34">
        <f>C13+D13</f>
        <v>0</v>
      </c>
      <c r="F13" s="19"/>
      <c r="G13" s="71">
        <v>0</v>
      </c>
    </row>
    <row r="14" spans="1:7" x14ac:dyDescent="0.3">
      <c r="A14">
        <v>500</v>
      </c>
      <c r="B14" t="str">
        <f>'Journal Entries'!C10</f>
        <v>Operating Fund</v>
      </c>
      <c r="C14" s="34">
        <v>0</v>
      </c>
      <c r="D14" s="34">
        <f>-'Journal Entries'!F10</f>
        <v>0</v>
      </c>
      <c r="E14" s="34">
        <f>C14+D14</f>
        <v>0</v>
      </c>
      <c r="F14" s="19"/>
      <c r="G14" s="71">
        <v>0</v>
      </c>
    </row>
    <row r="15" spans="1:7" ht="12" customHeight="1" x14ac:dyDescent="0.3">
      <c r="A15">
        <v>600</v>
      </c>
      <c r="B15" t="s">
        <v>47</v>
      </c>
      <c r="C15" s="34">
        <v>0</v>
      </c>
      <c r="D15" s="34">
        <f>-'Journal Entries'!F11</f>
        <v>0</v>
      </c>
      <c r="E15" s="34">
        <f t="shared" si="0"/>
        <v>0</v>
      </c>
      <c r="F15" s="19"/>
      <c r="G15" s="71">
        <v>-10742.37</v>
      </c>
    </row>
    <row r="16" spans="1:7" x14ac:dyDescent="0.3">
      <c r="A16">
        <v>101</v>
      </c>
      <c r="B16" t="s">
        <v>9</v>
      </c>
      <c r="C16" s="34">
        <v>0</v>
      </c>
      <c r="D16" s="34">
        <f>+'Journal Entries'!E12</f>
        <v>11111.48</v>
      </c>
      <c r="E16" s="34">
        <f t="shared" si="0"/>
        <v>11111.48</v>
      </c>
      <c r="F16" s="19"/>
      <c r="G16" s="71">
        <v>28072.469999999998</v>
      </c>
    </row>
    <row r="17" spans="1:7" x14ac:dyDescent="0.3">
      <c r="A17">
        <v>102</v>
      </c>
      <c r="B17" t="s">
        <v>10</v>
      </c>
      <c r="C17" s="34">
        <v>0</v>
      </c>
      <c r="D17" s="34">
        <f>+'Journal Entries'!E13</f>
        <v>7083.82</v>
      </c>
      <c r="E17" s="34">
        <f t="shared" si="0"/>
        <v>7083.82</v>
      </c>
      <c r="F17" s="19"/>
      <c r="G17" s="71">
        <v>764.11</v>
      </c>
    </row>
    <row r="18" spans="1:7" x14ac:dyDescent="0.3">
      <c r="A18">
        <v>103</v>
      </c>
      <c r="B18" t="s">
        <v>89</v>
      </c>
      <c r="C18" s="34">
        <v>0</v>
      </c>
      <c r="D18" s="34">
        <f>+'Journal Entries'!E14</f>
        <v>1398.62</v>
      </c>
      <c r="E18" s="34">
        <f t="shared" si="0"/>
        <v>1398.62</v>
      </c>
      <c r="F18" s="19"/>
      <c r="G18" s="71">
        <v>0</v>
      </c>
    </row>
    <row r="19" spans="1:7" x14ac:dyDescent="0.3">
      <c r="A19">
        <v>104</v>
      </c>
      <c r="B19" t="s">
        <v>90</v>
      </c>
      <c r="C19" s="34">
        <v>0</v>
      </c>
      <c r="D19" s="34">
        <f>+'Journal Entries'!E15</f>
        <v>887.81</v>
      </c>
      <c r="E19" s="34">
        <f t="shared" si="0"/>
        <v>887.81</v>
      </c>
      <c r="F19" s="19"/>
      <c r="G19" s="71">
        <v>0</v>
      </c>
    </row>
    <row r="20" spans="1:7" x14ac:dyDescent="0.3">
      <c r="A20">
        <v>201</v>
      </c>
      <c r="B20" t="s">
        <v>91</v>
      </c>
      <c r="C20" s="34">
        <v>0</v>
      </c>
      <c r="D20" s="34">
        <f>+'Journal Entries'!E16</f>
        <v>10000</v>
      </c>
      <c r="E20" s="34">
        <f t="shared" si="0"/>
        <v>10000</v>
      </c>
      <c r="F20" s="19"/>
      <c r="G20" s="71">
        <v>15500</v>
      </c>
    </row>
    <row r="21" spans="1:7" x14ac:dyDescent="0.3">
      <c r="A21">
        <v>202</v>
      </c>
      <c r="B21" t="s">
        <v>76</v>
      </c>
      <c r="C21" s="34">
        <v>0</v>
      </c>
      <c r="D21" s="34">
        <f>+'Journal Entries'!E17</f>
        <v>163.82</v>
      </c>
      <c r="E21" s="34">
        <f t="shared" si="0"/>
        <v>163.82</v>
      </c>
      <c r="F21" s="19"/>
      <c r="G21" s="71">
        <v>1012.6500000000001</v>
      </c>
    </row>
    <row r="22" spans="1:7" x14ac:dyDescent="0.3">
      <c r="A22">
        <v>203</v>
      </c>
      <c r="B22" t="s">
        <v>207</v>
      </c>
      <c r="C22" s="34">
        <v>0</v>
      </c>
      <c r="D22" s="34">
        <v>0</v>
      </c>
      <c r="E22" s="34">
        <f t="shared" si="0"/>
        <v>0</v>
      </c>
      <c r="F22" s="19"/>
      <c r="G22" s="71"/>
    </row>
    <row r="23" spans="1:7" x14ac:dyDescent="0.3">
      <c r="A23">
        <v>204</v>
      </c>
      <c r="B23" t="s">
        <v>121</v>
      </c>
      <c r="C23" s="34">
        <v>0</v>
      </c>
      <c r="D23" s="34">
        <f>'Journal Entries'!E19</f>
        <v>0</v>
      </c>
      <c r="E23" s="34">
        <f>C23+D23</f>
        <v>0</v>
      </c>
      <c r="F23" s="19"/>
      <c r="G23" s="71">
        <v>359.88</v>
      </c>
    </row>
    <row r="24" spans="1:7" x14ac:dyDescent="0.3">
      <c r="A24">
        <v>205</v>
      </c>
      <c r="B24" t="s">
        <v>237</v>
      </c>
      <c r="C24" s="34"/>
      <c r="D24" s="34"/>
      <c r="E24" s="34"/>
      <c r="F24" s="19"/>
      <c r="G24" s="71"/>
    </row>
    <row r="25" spans="1:7" x14ac:dyDescent="0.3">
      <c r="A25">
        <v>206</v>
      </c>
      <c r="B25" t="s">
        <v>15</v>
      </c>
      <c r="C25" s="34">
        <v>0</v>
      </c>
      <c r="D25" s="34">
        <f>'Journal Entries'!E21</f>
        <v>0</v>
      </c>
      <c r="E25" s="34">
        <f t="shared" si="0"/>
        <v>0</v>
      </c>
      <c r="F25" s="19"/>
      <c r="G25" s="71">
        <v>0</v>
      </c>
    </row>
    <row r="26" spans="1:7" x14ac:dyDescent="0.3">
      <c r="A26">
        <v>207</v>
      </c>
      <c r="B26" t="s">
        <v>127</v>
      </c>
      <c r="C26" s="34">
        <v>0</v>
      </c>
      <c r="D26" s="34">
        <f>'Journal Entries'!E22</f>
        <v>567</v>
      </c>
      <c r="E26" s="34">
        <f>C26+D26</f>
        <v>567</v>
      </c>
      <c r="F26" s="19"/>
      <c r="G26" s="71">
        <v>567</v>
      </c>
    </row>
    <row r="27" spans="1:7" x14ac:dyDescent="0.3">
      <c r="A27">
        <v>301</v>
      </c>
      <c r="B27" t="s">
        <v>18</v>
      </c>
      <c r="C27" s="34">
        <v>0</v>
      </c>
      <c r="D27" s="34">
        <f>'Journal Entries'!E23</f>
        <v>0</v>
      </c>
      <c r="E27" s="34">
        <f t="shared" si="0"/>
        <v>0</v>
      </c>
      <c r="F27" s="19"/>
      <c r="G27" s="71">
        <v>0</v>
      </c>
    </row>
    <row r="28" spans="1:7" x14ac:dyDescent="0.3">
      <c r="A28">
        <v>302</v>
      </c>
      <c r="B28" t="s">
        <v>49</v>
      </c>
      <c r="C28" s="34">
        <v>0</v>
      </c>
      <c r="D28" s="34">
        <f>'Journal Entries'!E24</f>
        <v>0</v>
      </c>
      <c r="E28" s="34">
        <f t="shared" si="0"/>
        <v>0</v>
      </c>
      <c r="F28" s="19"/>
      <c r="G28" s="71">
        <v>0</v>
      </c>
    </row>
    <row r="29" spans="1:7" x14ac:dyDescent="0.3">
      <c r="A29">
        <v>303</v>
      </c>
      <c r="B29" t="s">
        <v>50</v>
      </c>
      <c r="C29" s="34">
        <v>0</v>
      </c>
      <c r="D29" s="34">
        <v>0</v>
      </c>
      <c r="E29" s="34">
        <f t="shared" si="0"/>
        <v>0</v>
      </c>
      <c r="F29" s="19"/>
      <c r="G29" s="71">
        <v>0</v>
      </c>
    </row>
    <row r="30" spans="1:7" x14ac:dyDescent="0.3">
      <c r="A30">
        <v>304</v>
      </c>
      <c r="B30" t="s">
        <v>92</v>
      </c>
      <c r="C30" s="34">
        <v>0</v>
      </c>
      <c r="D30" s="34">
        <f>'Journal Entries'!E26</f>
        <v>0</v>
      </c>
      <c r="E30" s="34">
        <f t="shared" si="0"/>
        <v>0</v>
      </c>
      <c r="F30" s="19"/>
      <c r="G30" s="71">
        <v>0</v>
      </c>
    </row>
    <row r="31" spans="1:7" x14ac:dyDescent="0.3">
      <c r="A31">
        <v>401</v>
      </c>
      <c r="B31" t="s">
        <v>22</v>
      </c>
      <c r="C31" s="34">
        <v>0</v>
      </c>
      <c r="D31" s="34">
        <f>'Journal Entries'!E27</f>
        <v>2000</v>
      </c>
      <c r="E31" s="34">
        <f t="shared" si="0"/>
        <v>2000</v>
      </c>
      <c r="F31" s="19"/>
      <c r="G31" s="71">
        <v>1777.79</v>
      </c>
    </row>
    <row r="32" spans="1:7" x14ac:dyDescent="0.3">
      <c r="A32">
        <v>402</v>
      </c>
      <c r="B32" t="s">
        <v>128</v>
      </c>
      <c r="C32" s="34">
        <v>0</v>
      </c>
      <c r="D32" s="34">
        <f>'Journal Entries'!E28</f>
        <v>0</v>
      </c>
      <c r="E32" s="34">
        <f t="shared" si="0"/>
        <v>0</v>
      </c>
      <c r="F32" s="19"/>
      <c r="G32" s="71">
        <v>0</v>
      </c>
    </row>
    <row r="33" spans="1:7" x14ac:dyDescent="0.3">
      <c r="A33">
        <v>403</v>
      </c>
      <c r="B33" t="s">
        <v>129</v>
      </c>
      <c r="C33" s="34">
        <v>0</v>
      </c>
      <c r="D33" s="34">
        <f>'Journal Entries'!E29</f>
        <v>0</v>
      </c>
      <c r="E33" s="34">
        <f t="shared" si="0"/>
        <v>0</v>
      </c>
      <c r="F33" s="19"/>
      <c r="G33" s="71">
        <v>0</v>
      </c>
    </row>
    <row r="34" spans="1:7" x14ac:dyDescent="0.3">
      <c r="A34">
        <v>404</v>
      </c>
      <c r="B34" t="s">
        <v>130</v>
      </c>
      <c r="C34" s="34">
        <v>0</v>
      </c>
      <c r="D34" s="34">
        <v>0</v>
      </c>
      <c r="E34" s="34">
        <f t="shared" si="0"/>
        <v>0</v>
      </c>
      <c r="F34" s="19"/>
      <c r="G34" s="71">
        <v>0</v>
      </c>
    </row>
    <row r="35" spans="1:7" ht="15" thickBot="1" x14ac:dyDescent="0.35">
      <c r="C35" s="35">
        <f>SUM(C4:C34)</f>
        <v>0</v>
      </c>
      <c r="D35" s="35">
        <f>SUM(D4:D34)</f>
        <v>-368.41000000000122</v>
      </c>
      <c r="E35" s="35">
        <f>SUM(E4:E34)</f>
        <v>-368.41000000000122</v>
      </c>
      <c r="F35" s="35">
        <f>SUM(F4:F34)</f>
        <v>0</v>
      </c>
      <c r="G35" s="35">
        <f>SUM(G4:G34)</f>
        <v>1.1368683772161603E-11</v>
      </c>
    </row>
    <row r="36" spans="1:7" ht="15" thickTop="1" x14ac:dyDescent="0.3"/>
  </sheetData>
  <pageMargins left="0.7" right="0.7" top="0.75" bottom="0.75" header="0.3" footer="0.3"/>
  <pageSetup scale="78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96"/>
  <sheetViews>
    <sheetView topLeftCell="A50" workbookViewId="0">
      <selection activeCell="U90" sqref="U90"/>
    </sheetView>
    <sheetView workbookViewId="1">
      <selection sqref="A1:E1"/>
    </sheetView>
  </sheetViews>
  <sheetFormatPr defaultColWidth="9.109375" defaultRowHeight="14.4" x14ac:dyDescent="0.3"/>
  <cols>
    <col min="1" max="1" width="17.77734375" customWidth="1"/>
    <col min="2" max="2" width="20.21875" customWidth="1"/>
    <col min="3" max="3" width="19.88671875" customWidth="1"/>
    <col min="4" max="4" width="12" customWidth="1"/>
    <col min="5" max="5" width="13.6640625" customWidth="1"/>
    <col min="6" max="6" width="3.6640625" customWidth="1"/>
    <col min="7" max="7" width="13.6640625" customWidth="1"/>
    <col min="8" max="8" width="2.6640625" customWidth="1"/>
    <col min="9" max="9" width="12.6640625" customWidth="1"/>
    <col min="10" max="10" width="15.5546875" customWidth="1"/>
    <col min="11" max="11" width="13.6640625" customWidth="1"/>
    <col min="12" max="12" width="10.5546875" customWidth="1"/>
    <col min="13" max="13" width="2.44140625" customWidth="1"/>
    <col min="14" max="14" width="12.33203125" customWidth="1"/>
    <col min="15" max="15" width="13" customWidth="1"/>
    <col min="16" max="16" width="10.5546875" customWidth="1"/>
    <col min="17" max="17" width="10.44140625" customWidth="1"/>
    <col min="18" max="18" width="3.109375" customWidth="1"/>
    <col min="19" max="19" width="11.33203125" customWidth="1"/>
    <col min="20" max="20" width="11.5546875" bestFit="1" customWidth="1"/>
    <col min="21" max="21" width="11.5546875" customWidth="1"/>
    <col min="22" max="23" width="11.88671875" customWidth="1"/>
    <col min="24" max="25" width="10.6640625" customWidth="1"/>
    <col min="26" max="26" width="2.109375" customWidth="1"/>
    <col min="27" max="29" width="13.33203125" customWidth="1"/>
    <col min="31" max="31" width="4.33203125" customWidth="1"/>
    <col min="32" max="32" width="9.5546875" bestFit="1" customWidth="1"/>
    <col min="33" max="33" width="1.88671875" customWidth="1"/>
    <col min="34" max="34" width="10.6640625" customWidth="1"/>
    <col min="35" max="35" width="11.109375" customWidth="1"/>
    <col min="36" max="36" width="10.6640625" customWidth="1"/>
    <col min="37" max="37" width="11.88671875" customWidth="1"/>
  </cols>
  <sheetData>
    <row r="1" spans="1:37" ht="15" thickBot="1" x14ac:dyDescent="0.35">
      <c r="A1" s="117" t="s">
        <v>38</v>
      </c>
      <c r="B1" s="117"/>
      <c r="C1" s="117"/>
      <c r="D1" s="117"/>
      <c r="E1" s="117"/>
      <c r="F1" s="20"/>
      <c r="G1" s="79" t="s">
        <v>60</v>
      </c>
      <c r="I1" s="117" t="s">
        <v>44</v>
      </c>
      <c r="J1" s="117"/>
      <c r="K1" s="117"/>
      <c r="L1" s="117"/>
      <c r="N1" s="117" t="s">
        <v>55</v>
      </c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79"/>
      <c r="AJ1" s="79"/>
      <c r="AK1" s="6" t="s">
        <v>59</v>
      </c>
    </row>
    <row r="2" spans="1:37" x14ac:dyDescent="0.3">
      <c r="I2">
        <v>100</v>
      </c>
      <c r="J2">
        <v>400</v>
      </c>
      <c r="K2">
        <v>500</v>
      </c>
      <c r="L2">
        <v>600</v>
      </c>
      <c r="N2">
        <v>101</v>
      </c>
      <c r="O2">
        <v>102</v>
      </c>
      <c r="P2">
        <v>103</v>
      </c>
      <c r="Q2">
        <v>104</v>
      </c>
      <c r="S2">
        <v>201</v>
      </c>
      <c r="T2">
        <v>202</v>
      </c>
      <c r="U2">
        <v>203</v>
      </c>
      <c r="V2">
        <v>204</v>
      </c>
      <c r="W2">
        <v>205</v>
      </c>
      <c r="X2">
        <v>206</v>
      </c>
      <c r="Y2">
        <v>207</v>
      </c>
      <c r="AA2">
        <v>301</v>
      </c>
      <c r="AB2">
        <v>302</v>
      </c>
      <c r="AC2">
        <v>303</v>
      </c>
      <c r="AD2">
        <v>304</v>
      </c>
      <c r="AF2">
        <v>401</v>
      </c>
      <c r="AH2">
        <v>402</v>
      </c>
      <c r="AI2">
        <v>403</v>
      </c>
      <c r="AJ2">
        <v>405</v>
      </c>
    </row>
    <row r="3" spans="1:37" ht="43.2" x14ac:dyDescent="0.3">
      <c r="A3" s="20" t="s">
        <v>39</v>
      </c>
      <c r="B3" s="20" t="s">
        <v>40</v>
      </c>
      <c r="C3" s="20" t="s">
        <v>41</v>
      </c>
      <c r="D3" s="20" t="s">
        <v>42</v>
      </c>
      <c r="E3" s="20" t="s">
        <v>43</v>
      </c>
      <c r="F3" s="20"/>
      <c r="G3" s="20"/>
      <c r="I3" s="80" t="s">
        <v>45</v>
      </c>
      <c r="J3" s="80" t="s">
        <v>113</v>
      </c>
      <c r="K3" s="80" t="s">
        <v>120</v>
      </c>
      <c r="L3" s="80" t="s">
        <v>47</v>
      </c>
      <c r="M3" s="81"/>
      <c r="N3" s="80" t="s">
        <v>9</v>
      </c>
      <c r="O3" s="80" t="s">
        <v>52</v>
      </c>
      <c r="P3" s="80" t="s">
        <v>53</v>
      </c>
      <c r="Q3" s="80" t="s">
        <v>54</v>
      </c>
      <c r="R3" s="81"/>
      <c r="S3" s="80" t="s">
        <v>56</v>
      </c>
      <c r="T3" s="80" t="s">
        <v>57</v>
      </c>
      <c r="U3" s="80" t="s">
        <v>207</v>
      </c>
      <c r="V3" s="80" t="s">
        <v>121</v>
      </c>
      <c r="W3" s="80" t="s">
        <v>237</v>
      </c>
      <c r="X3" s="82" t="s">
        <v>15</v>
      </c>
      <c r="Y3" s="80" t="s">
        <v>122</v>
      </c>
      <c r="Z3" s="81"/>
      <c r="AA3" s="81" t="s">
        <v>107</v>
      </c>
      <c r="AB3" s="81" t="s">
        <v>123</v>
      </c>
      <c r="AC3" s="81" t="s">
        <v>124</v>
      </c>
      <c r="AD3" s="81" t="s">
        <v>51</v>
      </c>
      <c r="AE3" s="81"/>
      <c r="AF3" s="81" t="s">
        <v>48</v>
      </c>
      <c r="AG3" s="81"/>
      <c r="AH3" s="81" t="s">
        <v>125</v>
      </c>
      <c r="AI3" s="81" t="s">
        <v>126</v>
      </c>
      <c r="AJ3" s="81" t="s">
        <v>133</v>
      </c>
    </row>
    <row r="4" spans="1:37" x14ac:dyDescent="0.3">
      <c r="A4" t="s">
        <v>148</v>
      </c>
      <c r="D4" s="29"/>
      <c r="E4" s="29">
        <v>92169.900000000009</v>
      </c>
      <c r="F4" s="29"/>
      <c r="G4" s="29"/>
      <c r="K4" s="83"/>
      <c r="AK4" s="29">
        <f t="shared" ref="AK4:AK35" si="0">D4+SUM(G4:AJ4)</f>
        <v>0</v>
      </c>
    </row>
    <row r="5" spans="1:37" ht="15.75" customHeight="1" x14ac:dyDescent="0.3">
      <c r="A5" s="105" t="s">
        <v>149</v>
      </c>
      <c r="B5" t="s">
        <v>150</v>
      </c>
      <c r="C5" t="s">
        <v>200</v>
      </c>
      <c r="D5" s="19">
        <v>-916.48</v>
      </c>
      <c r="E5" s="29">
        <f t="shared" ref="E5:E11" si="1">E4+D5</f>
        <v>91253.420000000013</v>
      </c>
      <c r="F5" s="29"/>
      <c r="G5" s="29"/>
      <c r="H5" s="29"/>
      <c r="I5" s="29"/>
      <c r="J5" s="29"/>
      <c r="K5" s="29"/>
      <c r="L5" s="29"/>
      <c r="M5" s="29"/>
      <c r="N5" s="29">
        <f>-D5</f>
        <v>916.48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>
        <f t="shared" si="0"/>
        <v>0</v>
      </c>
    </row>
    <row r="6" spans="1:37" ht="21" customHeight="1" x14ac:dyDescent="0.3">
      <c r="A6" s="105" t="s">
        <v>151</v>
      </c>
      <c r="B6" t="s">
        <v>152</v>
      </c>
      <c r="C6" t="s">
        <v>201</v>
      </c>
      <c r="D6" s="19">
        <v>-1250</v>
      </c>
      <c r="E6" s="29">
        <f t="shared" si="1"/>
        <v>90003.420000000013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>
        <f>-D6</f>
        <v>1250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>
        <f t="shared" si="0"/>
        <v>0</v>
      </c>
    </row>
    <row r="7" spans="1:37" ht="21" customHeight="1" x14ac:dyDescent="0.3">
      <c r="A7" s="105" t="s">
        <v>153</v>
      </c>
      <c r="B7" t="s">
        <v>193</v>
      </c>
      <c r="C7" t="str">
        <f>B7</f>
        <v>SERVICE CHARGE</v>
      </c>
      <c r="D7" s="19">
        <v>-2.5</v>
      </c>
      <c r="E7" s="29">
        <f t="shared" si="1"/>
        <v>90000.920000000013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-D7</f>
        <v>2.5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>
        <f t="shared" si="0"/>
        <v>0</v>
      </c>
    </row>
    <row r="8" spans="1:37" x14ac:dyDescent="0.3">
      <c r="A8" s="105" t="s">
        <v>155</v>
      </c>
      <c r="B8" t="s">
        <v>193</v>
      </c>
      <c r="C8" t="str">
        <f t="shared" ref="C8:C9" si="2">B8</f>
        <v>SERVICE CHARGE</v>
      </c>
      <c r="D8" s="19">
        <v>-5</v>
      </c>
      <c r="E8" s="29">
        <f t="shared" si="1"/>
        <v>89995.920000000013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>
        <f>-D8</f>
        <v>5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>
        <f t="shared" si="0"/>
        <v>0</v>
      </c>
    </row>
    <row r="9" spans="1:37" x14ac:dyDescent="0.3">
      <c r="A9" s="105" t="s">
        <v>157</v>
      </c>
      <c r="B9" t="s">
        <v>193</v>
      </c>
      <c r="C9" t="str">
        <f t="shared" si="2"/>
        <v>SERVICE CHARGE</v>
      </c>
      <c r="D9" s="19">
        <v>-2.5</v>
      </c>
      <c r="E9" s="29">
        <f t="shared" si="1"/>
        <v>89993.420000000013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>-D9</f>
        <v>2.5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>
        <f t="shared" si="0"/>
        <v>0</v>
      </c>
    </row>
    <row r="10" spans="1:37" x14ac:dyDescent="0.3">
      <c r="A10" s="105" t="s">
        <v>158</v>
      </c>
      <c r="B10" t="s">
        <v>159</v>
      </c>
      <c r="C10" t="s">
        <v>205</v>
      </c>
      <c r="D10" s="19">
        <v>-2000</v>
      </c>
      <c r="E10" s="29">
        <f t="shared" si="1"/>
        <v>87993.420000000013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>
        <f>-D10</f>
        <v>2000</v>
      </c>
      <c r="AG10" s="29"/>
      <c r="AH10" s="29"/>
      <c r="AI10" s="29"/>
      <c r="AJ10" s="29"/>
      <c r="AK10" s="29">
        <f t="shared" si="0"/>
        <v>0</v>
      </c>
    </row>
    <row r="11" spans="1:37" x14ac:dyDescent="0.3">
      <c r="A11" s="105" t="s">
        <v>160</v>
      </c>
      <c r="B11" t="s">
        <v>161</v>
      </c>
      <c r="C11" t="s">
        <v>201</v>
      </c>
      <c r="D11" s="19">
        <v>-1250</v>
      </c>
      <c r="E11" s="29">
        <f t="shared" si="1"/>
        <v>86743.420000000013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f>-D11</f>
        <v>1250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>
        <f t="shared" si="0"/>
        <v>0</v>
      </c>
    </row>
    <row r="12" spans="1:37" x14ac:dyDescent="0.3">
      <c r="A12" s="105" t="s">
        <v>162</v>
      </c>
      <c r="B12" t="s">
        <v>156</v>
      </c>
      <c r="C12" t="str">
        <f>B12</f>
        <v>SERVICE CHARGE~</v>
      </c>
      <c r="D12" s="19">
        <v>-5</v>
      </c>
      <c r="E12" s="29">
        <f t="shared" ref="E12:E32" si="3">E11+D12</f>
        <v>86738.420000000013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>
        <f>-D12</f>
        <v>5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>
        <f t="shared" si="0"/>
        <v>0</v>
      </c>
    </row>
    <row r="13" spans="1:37" x14ac:dyDescent="0.3">
      <c r="A13" s="105" t="s">
        <v>163</v>
      </c>
      <c r="B13" t="s">
        <v>164</v>
      </c>
      <c r="C13" t="s">
        <v>203</v>
      </c>
      <c r="D13" s="19">
        <v>-567</v>
      </c>
      <c r="E13" s="29">
        <f t="shared" si="3"/>
        <v>86171.420000000013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R13" s="29"/>
      <c r="S13" s="29"/>
      <c r="T13" s="29"/>
      <c r="U13" s="29"/>
      <c r="V13" s="29"/>
      <c r="W13" s="29"/>
      <c r="X13" s="29"/>
      <c r="Y13" s="29">
        <f>-D13</f>
        <v>567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>
        <f t="shared" si="0"/>
        <v>0</v>
      </c>
    </row>
    <row r="14" spans="1:37" x14ac:dyDescent="0.3">
      <c r="A14" s="105" t="s">
        <v>165</v>
      </c>
      <c r="B14" t="s">
        <v>193</v>
      </c>
      <c r="D14" s="19">
        <v>-2.5</v>
      </c>
      <c r="E14" s="29">
        <f t="shared" si="3"/>
        <v>86168.920000000013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>
        <f>-D14</f>
        <v>2.5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>
        <f t="shared" si="0"/>
        <v>0</v>
      </c>
    </row>
    <row r="15" spans="1:37" x14ac:dyDescent="0.3">
      <c r="A15" s="105" t="s">
        <v>166</v>
      </c>
      <c r="B15" t="s">
        <v>167</v>
      </c>
      <c r="C15" t="s">
        <v>201</v>
      </c>
      <c r="D15" s="19">
        <v>-1250</v>
      </c>
      <c r="E15" s="29">
        <f t="shared" si="3"/>
        <v>84918.920000000013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>
        <f>-D15</f>
        <v>1250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>
        <f t="shared" si="0"/>
        <v>0</v>
      </c>
    </row>
    <row r="16" spans="1:37" x14ac:dyDescent="0.3">
      <c r="A16" s="105" t="s">
        <v>168</v>
      </c>
      <c r="B16" t="s">
        <v>169</v>
      </c>
      <c r="C16" t="s">
        <v>147</v>
      </c>
      <c r="D16" s="19">
        <v>-712.81</v>
      </c>
      <c r="E16" s="29">
        <f t="shared" si="3"/>
        <v>84206.110000000015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f>-D16</f>
        <v>712.81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>
        <f t="shared" si="0"/>
        <v>0</v>
      </c>
    </row>
    <row r="17" spans="1:37" x14ac:dyDescent="0.3">
      <c r="A17" s="105" t="s">
        <v>170</v>
      </c>
      <c r="B17" t="s">
        <v>156</v>
      </c>
      <c r="D17" s="19">
        <v>-5</v>
      </c>
      <c r="E17" s="29">
        <f t="shared" si="3"/>
        <v>84201.110000000015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>
        <f>-D17</f>
        <v>5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>
        <f t="shared" si="0"/>
        <v>0</v>
      </c>
    </row>
    <row r="18" spans="1:37" x14ac:dyDescent="0.3">
      <c r="A18" s="105" t="s">
        <v>171</v>
      </c>
      <c r="B18" t="s">
        <v>193</v>
      </c>
      <c r="D18" s="19">
        <v>-2.5</v>
      </c>
      <c r="E18" s="29">
        <f t="shared" si="3"/>
        <v>84198.610000000015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>
        <f>-D18</f>
        <v>2.5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>
        <f t="shared" si="0"/>
        <v>0</v>
      </c>
    </row>
    <row r="19" spans="1:37" x14ac:dyDescent="0.3">
      <c r="A19" s="105" t="s">
        <v>172</v>
      </c>
      <c r="B19" t="s">
        <v>194</v>
      </c>
      <c r="C19" t="s">
        <v>195</v>
      </c>
      <c r="D19" s="19">
        <v>8000</v>
      </c>
      <c r="E19" s="29">
        <f t="shared" si="3"/>
        <v>92198.610000000015</v>
      </c>
      <c r="F19" s="29"/>
      <c r="G19" s="29"/>
      <c r="H19" s="29"/>
      <c r="I19" s="29">
        <f>-D19</f>
        <v>-8000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>
        <f t="shared" si="0"/>
        <v>0</v>
      </c>
    </row>
    <row r="20" spans="1:37" x14ac:dyDescent="0.3">
      <c r="A20" s="105" t="s">
        <v>174</v>
      </c>
      <c r="B20" t="s">
        <v>175</v>
      </c>
      <c r="C20" t="s">
        <v>201</v>
      </c>
      <c r="D20" s="19">
        <v>-1250</v>
      </c>
      <c r="E20" s="29">
        <f t="shared" si="3"/>
        <v>90948.610000000015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>
        <f>-D20</f>
        <v>1250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>
        <f t="shared" si="0"/>
        <v>0</v>
      </c>
    </row>
    <row r="21" spans="1:37" x14ac:dyDescent="0.3">
      <c r="A21" s="105" t="s">
        <v>176</v>
      </c>
      <c r="B21" t="s">
        <v>194</v>
      </c>
      <c r="C21" t="s">
        <v>196</v>
      </c>
      <c r="D21" s="19">
        <v>20000.25</v>
      </c>
      <c r="E21" s="29">
        <f t="shared" si="3"/>
        <v>110948.86000000002</v>
      </c>
      <c r="F21" s="29"/>
      <c r="G21" s="29"/>
      <c r="H21" s="29"/>
      <c r="I21" s="29">
        <f>-D21</f>
        <v>-20000.25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>
        <f t="shared" si="0"/>
        <v>0</v>
      </c>
    </row>
    <row r="22" spans="1:37" x14ac:dyDescent="0.3">
      <c r="A22" s="105" t="s">
        <v>178</v>
      </c>
      <c r="B22" t="s">
        <v>179</v>
      </c>
      <c r="D22" s="19">
        <v>6003.9</v>
      </c>
      <c r="E22" s="29">
        <f t="shared" si="3"/>
        <v>116952.76000000001</v>
      </c>
      <c r="F22" s="29"/>
      <c r="G22" s="29"/>
      <c r="H22" s="29"/>
      <c r="I22" s="29">
        <f>-D22</f>
        <v>-6003.9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>
        <f t="shared" si="0"/>
        <v>0</v>
      </c>
    </row>
    <row r="23" spans="1:37" x14ac:dyDescent="0.3">
      <c r="A23" s="105" t="s">
        <v>180</v>
      </c>
      <c r="B23" t="s">
        <v>181</v>
      </c>
      <c r="C23" t="s">
        <v>147</v>
      </c>
      <c r="D23" s="19">
        <v>-175</v>
      </c>
      <c r="E23" s="29">
        <f t="shared" si="3"/>
        <v>116777.76000000001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f>-D23</f>
        <v>175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>
        <f t="shared" si="0"/>
        <v>0</v>
      </c>
    </row>
    <row r="24" spans="1:37" x14ac:dyDescent="0.3">
      <c r="A24" s="105" t="s">
        <v>182</v>
      </c>
      <c r="B24" t="s">
        <v>156</v>
      </c>
      <c r="D24" s="19">
        <v>-5</v>
      </c>
      <c r="E24" s="29">
        <f t="shared" si="3"/>
        <v>116772.76000000001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>
        <f>-D24</f>
        <v>5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>
        <f t="shared" si="0"/>
        <v>0</v>
      </c>
    </row>
    <row r="25" spans="1:37" x14ac:dyDescent="0.3">
      <c r="A25" s="105" t="s">
        <v>183</v>
      </c>
      <c r="B25" t="s">
        <v>154</v>
      </c>
      <c r="D25" s="19">
        <v>-2.5</v>
      </c>
      <c r="E25" s="29">
        <f t="shared" si="3"/>
        <v>116770.26000000001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>
        <f>-D25</f>
        <v>2.5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>
        <f t="shared" si="0"/>
        <v>0</v>
      </c>
    </row>
    <row r="26" spans="1:37" x14ac:dyDescent="0.3">
      <c r="A26" s="105" t="s">
        <v>184</v>
      </c>
      <c r="B26" t="s">
        <v>185</v>
      </c>
      <c r="C26" t="s">
        <v>204</v>
      </c>
      <c r="D26" s="19">
        <v>-1398.62</v>
      </c>
      <c r="E26" s="29">
        <f t="shared" si="3"/>
        <v>115371.64000000001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>
        <f>-D26</f>
        <v>1398.62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>
        <f t="shared" si="0"/>
        <v>0</v>
      </c>
    </row>
    <row r="27" spans="1:37" x14ac:dyDescent="0.3">
      <c r="A27" s="105" t="s">
        <v>186</v>
      </c>
      <c r="B27" t="s">
        <v>187</v>
      </c>
      <c r="C27" t="s">
        <v>201</v>
      </c>
      <c r="D27" s="19">
        <v>-124.4</v>
      </c>
      <c r="E27" s="29">
        <f t="shared" si="3"/>
        <v>115247.24000000002</v>
      </c>
      <c r="F27" s="29"/>
      <c r="G27" s="29"/>
      <c r="H27" s="29"/>
      <c r="I27" s="29"/>
      <c r="J27" s="29"/>
      <c r="K27" s="29"/>
      <c r="L27" s="29"/>
      <c r="M27" s="29"/>
      <c r="N27" s="29"/>
      <c r="O27" s="29">
        <v>29.83</v>
      </c>
      <c r="P27" s="29"/>
      <c r="Q27" s="29"/>
      <c r="R27" s="29"/>
      <c r="S27" s="29"/>
      <c r="T27" s="29">
        <v>94.57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f t="shared" si="0"/>
        <v>0</v>
      </c>
    </row>
    <row r="28" spans="1:37" x14ac:dyDescent="0.3">
      <c r="A28" s="105" t="s">
        <v>186</v>
      </c>
      <c r="B28" t="s">
        <v>188</v>
      </c>
      <c r="C28" t="s">
        <v>201</v>
      </c>
      <c r="D28" s="19">
        <v>-1250</v>
      </c>
      <c r="E28" s="29">
        <f t="shared" si="3"/>
        <v>113997.24000000002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>
        <f>-D28</f>
        <v>1250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>
        <f t="shared" si="0"/>
        <v>0</v>
      </c>
    </row>
    <row r="29" spans="1:37" x14ac:dyDescent="0.3">
      <c r="A29" s="105" t="s">
        <v>189</v>
      </c>
      <c r="B29" t="s">
        <v>190</v>
      </c>
      <c r="C29" t="s">
        <v>202</v>
      </c>
      <c r="D29" s="19">
        <v>14829.85</v>
      </c>
      <c r="E29" s="29">
        <f t="shared" si="3"/>
        <v>128827.09000000003</v>
      </c>
      <c r="F29" s="29"/>
      <c r="G29" s="29"/>
      <c r="H29" s="29"/>
      <c r="I29" s="29">
        <f>-D29</f>
        <v>-14829.85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>
        <f t="shared" si="0"/>
        <v>0</v>
      </c>
    </row>
    <row r="30" spans="1:37" x14ac:dyDescent="0.3">
      <c r="A30" s="105" t="s">
        <v>191</v>
      </c>
      <c r="B30" t="s">
        <v>156</v>
      </c>
      <c r="D30" s="19">
        <v>-7.25</v>
      </c>
      <c r="E30" s="29">
        <f t="shared" si="3"/>
        <v>128819.84000000003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f>-D30</f>
        <v>7.25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>
        <f t="shared" si="0"/>
        <v>0</v>
      </c>
    </row>
    <row r="31" spans="1:37" x14ac:dyDescent="0.3">
      <c r="A31" s="105" t="s">
        <v>192</v>
      </c>
      <c r="B31" t="s">
        <v>154</v>
      </c>
      <c r="D31" s="19">
        <v>-2.5</v>
      </c>
      <c r="E31" s="29">
        <f t="shared" si="3"/>
        <v>128817.34000000003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f>-D31</f>
        <v>2.5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>
        <f t="shared" si="0"/>
        <v>0</v>
      </c>
    </row>
    <row r="32" spans="1:37" x14ac:dyDescent="0.3">
      <c r="A32" s="114" t="s">
        <v>210</v>
      </c>
      <c r="B32" s="114" t="s">
        <v>221</v>
      </c>
      <c r="C32" t="s">
        <v>201</v>
      </c>
      <c r="D32" s="116">
        <v>-1250</v>
      </c>
      <c r="E32" s="29">
        <f t="shared" si="3"/>
        <v>127567.34000000003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>
        <f>-D32</f>
        <v>1250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>
        <f t="shared" si="0"/>
        <v>0</v>
      </c>
    </row>
    <row r="33" spans="1:37" x14ac:dyDescent="0.3">
      <c r="A33" s="114" t="s">
        <v>211</v>
      </c>
      <c r="B33" s="114" t="s">
        <v>222</v>
      </c>
      <c r="D33" s="116">
        <v>-5</v>
      </c>
      <c r="E33" s="29">
        <f t="shared" ref="E33:E38" si="4">E32+D33</f>
        <v>127562.34000000003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>-D33</f>
        <v>5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>
        <f t="shared" si="0"/>
        <v>0</v>
      </c>
    </row>
    <row r="34" spans="1:37" ht="43.2" x14ac:dyDescent="0.3">
      <c r="A34" s="114" t="s">
        <v>212</v>
      </c>
      <c r="B34" s="114" t="s">
        <v>154</v>
      </c>
      <c r="D34" s="116">
        <v>-2.5</v>
      </c>
      <c r="E34" s="29">
        <f t="shared" si="4"/>
        <v>127559.84000000003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>-D34</f>
        <v>2.5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>
        <f t="shared" si="0"/>
        <v>0</v>
      </c>
    </row>
    <row r="35" spans="1:37" x14ac:dyDescent="0.3">
      <c r="A35" s="114" t="s">
        <v>213</v>
      </c>
      <c r="B35" s="114" t="s">
        <v>223</v>
      </c>
      <c r="C35" t="s">
        <v>236</v>
      </c>
      <c r="D35" s="116">
        <v>-35.229999999999997</v>
      </c>
      <c r="E35" s="29">
        <f t="shared" si="4"/>
        <v>127524.61000000003</v>
      </c>
      <c r="F35" s="29"/>
      <c r="G35" s="29"/>
      <c r="H35" s="29"/>
      <c r="I35" s="29"/>
      <c r="J35" s="29"/>
      <c r="K35" s="29"/>
      <c r="L35" s="29"/>
      <c r="M35" s="29"/>
      <c r="N35" s="29"/>
      <c r="O35" s="29">
        <f>-D35</f>
        <v>35.229999999999997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>
        <f t="shared" si="0"/>
        <v>0</v>
      </c>
    </row>
    <row r="36" spans="1:37" x14ac:dyDescent="0.3">
      <c r="A36" s="114" t="s">
        <v>214</v>
      </c>
      <c r="B36" s="114" t="s">
        <v>224</v>
      </c>
      <c r="C36" t="s">
        <v>235</v>
      </c>
      <c r="D36" s="116">
        <v>-1716.48</v>
      </c>
      <c r="E36" s="29">
        <f t="shared" si="4"/>
        <v>125808.13000000003</v>
      </c>
      <c r="F36" s="29"/>
      <c r="G36" s="29"/>
      <c r="H36" s="29"/>
      <c r="I36" s="29"/>
      <c r="J36" s="29"/>
      <c r="K36" s="29"/>
      <c r="L36" s="29"/>
      <c r="M36" s="29"/>
      <c r="N36" s="29"/>
      <c r="O36" s="29">
        <f>-D36</f>
        <v>1716.48</v>
      </c>
      <c r="P36" s="29"/>
      <c r="Q36" s="29"/>
      <c r="R36" s="29"/>
      <c r="S36" s="29"/>
      <c r="T36" s="29"/>
      <c r="U36" s="29"/>
      <c r="V36" s="29"/>
      <c r="W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>
        <f t="shared" ref="AK36:AK67" si="5">D36+SUM(G36:AJ36)</f>
        <v>0</v>
      </c>
    </row>
    <row r="37" spans="1:37" x14ac:dyDescent="0.3">
      <c r="A37" s="114" t="s">
        <v>214</v>
      </c>
      <c r="B37" s="114" t="s">
        <v>225</v>
      </c>
      <c r="C37" t="s">
        <v>204</v>
      </c>
      <c r="D37" s="116">
        <v>-1261.82</v>
      </c>
      <c r="E37" s="29">
        <f t="shared" si="4"/>
        <v>124546.31000000003</v>
      </c>
      <c r="F37" s="29"/>
      <c r="G37" s="29"/>
      <c r="H37" s="29"/>
      <c r="I37" s="29"/>
      <c r="J37" s="29"/>
      <c r="K37" s="29"/>
      <c r="L37" s="29"/>
      <c r="M37" s="29"/>
      <c r="N37" s="29"/>
      <c r="O37" s="29">
        <f>-D37</f>
        <v>1261.82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f t="shared" si="5"/>
        <v>0</v>
      </c>
    </row>
    <row r="38" spans="1:37" x14ac:dyDescent="0.3">
      <c r="A38" s="114" t="s">
        <v>215</v>
      </c>
      <c r="B38" s="114" t="s">
        <v>226</v>
      </c>
      <c r="C38" t="s">
        <v>200</v>
      </c>
      <c r="D38" s="116">
        <v>-1133.6199999999999</v>
      </c>
      <c r="E38" s="29">
        <f t="shared" si="4"/>
        <v>123412.69000000003</v>
      </c>
      <c r="F38" s="29"/>
      <c r="G38" s="29"/>
      <c r="H38" s="29"/>
      <c r="I38" s="29"/>
      <c r="J38" s="29"/>
      <c r="K38" s="29"/>
      <c r="L38" s="29"/>
      <c r="M38" s="29"/>
      <c r="N38" s="29"/>
      <c r="O38" s="29">
        <f>-D38</f>
        <v>1133.6199999999999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>
        <f t="shared" si="5"/>
        <v>0</v>
      </c>
    </row>
    <row r="39" spans="1:37" x14ac:dyDescent="0.3">
      <c r="A39" s="114" t="s">
        <v>216</v>
      </c>
      <c r="B39" s="114" t="s">
        <v>227</v>
      </c>
      <c r="C39" t="s">
        <v>234</v>
      </c>
      <c r="D39" s="116">
        <v>-721.42</v>
      </c>
      <c r="E39" s="29">
        <f t="shared" ref="E39:E88" si="6">E38+D39</f>
        <v>122691.27000000003</v>
      </c>
      <c r="F39" s="29"/>
      <c r="G39" s="29"/>
      <c r="H39" s="29"/>
      <c r="I39" s="29"/>
      <c r="J39" s="29"/>
      <c r="K39" s="29"/>
      <c r="L39" s="29"/>
      <c r="M39" s="29"/>
      <c r="N39" s="29"/>
      <c r="O39" s="29">
        <f>-D39</f>
        <v>721.42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>
        <f t="shared" si="5"/>
        <v>0</v>
      </c>
    </row>
    <row r="40" spans="1:37" x14ac:dyDescent="0.3">
      <c r="A40" s="114" t="s">
        <v>217</v>
      </c>
      <c r="B40" s="114" t="s">
        <v>222</v>
      </c>
      <c r="D40" s="116">
        <v>-5</v>
      </c>
      <c r="E40" s="29">
        <f t="shared" si="6"/>
        <v>122686.27000000003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>
        <f>-D40</f>
        <v>5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>
        <f t="shared" si="5"/>
        <v>0</v>
      </c>
    </row>
    <row r="41" spans="1:37" x14ac:dyDescent="0.3">
      <c r="A41" s="114" t="s">
        <v>218</v>
      </c>
      <c r="B41" s="114" t="s">
        <v>228</v>
      </c>
      <c r="C41" t="s">
        <v>201</v>
      </c>
      <c r="D41" s="116">
        <v>-1250</v>
      </c>
      <c r="E41" s="29">
        <f t="shared" si="6"/>
        <v>121436.27000000003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>
        <f>-D41</f>
        <v>1250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>
        <f t="shared" si="5"/>
        <v>0</v>
      </c>
    </row>
    <row r="42" spans="1:37" x14ac:dyDescent="0.3">
      <c r="A42" s="114" t="s">
        <v>218</v>
      </c>
      <c r="B42" s="114" t="s">
        <v>229</v>
      </c>
      <c r="C42" t="s">
        <v>201</v>
      </c>
      <c r="D42" s="116">
        <v>-1250</v>
      </c>
      <c r="E42" s="29">
        <f t="shared" si="6"/>
        <v>120186.27000000003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>
        <f>-D42</f>
        <v>1250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f t="shared" si="5"/>
        <v>0</v>
      </c>
    </row>
    <row r="43" spans="1:37" x14ac:dyDescent="0.3">
      <c r="A43" s="114" t="s">
        <v>218</v>
      </c>
      <c r="B43" s="114" t="s">
        <v>230</v>
      </c>
      <c r="C43" t="s">
        <v>201</v>
      </c>
      <c r="D43" s="116">
        <v>-10195</v>
      </c>
      <c r="E43" s="29">
        <f t="shared" si="6"/>
        <v>109991.27000000003</v>
      </c>
      <c r="F43" s="29"/>
      <c r="G43" s="29"/>
      <c r="H43" s="29"/>
      <c r="I43" s="29"/>
      <c r="J43" s="29"/>
      <c r="K43" s="29"/>
      <c r="L43" s="29"/>
      <c r="M43" s="29"/>
      <c r="N43" s="29">
        <f>-D43</f>
        <v>10195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>
        <f t="shared" si="5"/>
        <v>0</v>
      </c>
    </row>
    <row r="44" spans="1:37" x14ac:dyDescent="0.3">
      <c r="A44" s="114" t="s">
        <v>218</v>
      </c>
      <c r="B44" s="114" t="s">
        <v>231</v>
      </c>
      <c r="C44" t="s">
        <v>201</v>
      </c>
      <c r="D44" s="116">
        <v>-380.41</v>
      </c>
      <c r="E44" s="29">
        <f t="shared" si="6"/>
        <v>109610.86000000003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>
        <v>12</v>
      </c>
      <c r="U44" s="29">
        <v>368.41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f t="shared" si="5"/>
        <v>0</v>
      </c>
    </row>
    <row r="45" spans="1:37" x14ac:dyDescent="0.3">
      <c r="A45" s="114" t="s">
        <v>218</v>
      </c>
      <c r="B45" s="114" t="s">
        <v>232</v>
      </c>
      <c r="C45" t="s">
        <v>201</v>
      </c>
      <c r="D45" s="116">
        <v>-2185.42</v>
      </c>
      <c r="E45" s="29">
        <f t="shared" si="6"/>
        <v>107425.44000000003</v>
      </c>
      <c r="F45" s="29"/>
      <c r="G45" s="29"/>
      <c r="H45" s="29"/>
      <c r="I45" s="29"/>
      <c r="J45" s="29"/>
      <c r="K45" s="29"/>
      <c r="L45" s="29"/>
      <c r="M45" s="29"/>
      <c r="N45" s="29"/>
      <c r="O45" s="29">
        <f>-D45</f>
        <v>2185.42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>
        <f t="shared" si="5"/>
        <v>0</v>
      </c>
    </row>
    <row r="46" spans="1:37" ht="43.2" x14ac:dyDescent="0.3">
      <c r="A46" s="114" t="s">
        <v>219</v>
      </c>
      <c r="B46" s="114" t="s">
        <v>154</v>
      </c>
      <c r="D46" s="116">
        <v>-2.5</v>
      </c>
      <c r="E46" s="29">
        <f t="shared" si="6"/>
        <v>107422.94000000003</v>
      </c>
      <c r="F46" s="29"/>
      <c r="G46" s="7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>
        <f>-D46</f>
        <v>2.5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>
        <f t="shared" si="5"/>
        <v>0</v>
      </c>
    </row>
    <row r="47" spans="1:37" x14ac:dyDescent="0.3">
      <c r="A47" s="101"/>
      <c r="B47" s="21"/>
      <c r="D47" s="29"/>
      <c r="E47" s="29">
        <f t="shared" si="6"/>
        <v>107422.94000000003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>
        <f t="shared" si="5"/>
        <v>0</v>
      </c>
    </row>
    <row r="48" spans="1:37" x14ac:dyDescent="0.3">
      <c r="A48" s="102"/>
      <c r="B48" s="21"/>
      <c r="D48" s="29"/>
      <c r="E48" s="29">
        <f t="shared" si="6"/>
        <v>107422.94000000003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>
        <f t="shared" si="5"/>
        <v>0</v>
      </c>
    </row>
    <row r="49" spans="1:37" x14ac:dyDescent="0.3">
      <c r="A49" s="101"/>
      <c r="B49" s="21"/>
      <c r="D49" s="29"/>
      <c r="E49" s="29">
        <f t="shared" si="6"/>
        <v>107422.94000000003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>
        <f t="shared" si="5"/>
        <v>0</v>
      </c>
    </row>
    <row r="50" spans="1:37" x14ac:dyDescent="0.3">
      <c r="A50" s="101"/>
      <c r="B50" s="21"/>
      <c r="D50" s="29"/>
      <c r="E50" s="29">
        <f t="shared" si="6"/>
        <v>107422.94000000003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>
        <f t="shared" si="5"/>
        <v>0</v>
      </c>
    </row>
    <row r="51" spans="1:37" x14ac:dyDescent="0.3">
      <c r="A51" s="101"/>
      <c r="B51" s="21"/>
      <c r="D51" s="29"/>
      <c r="E51" s="29">
        <f t="shared" si="6"/>
        <v>107422.94000000003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>
        <f t="shared" si="5"/>
        <v>0</v>
      </c>
    </row>
    <row r="52" spans="1:37" x14ac:dyDescent="0.3">
      <c r="A52" s="101"/>
      <c r="B52" s="21"/>
      <c r="D52" s="29"/>
      <c r="E52" s="29">
        <f t="shared" si="6"/>
        <v>107422.94000000003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f t="shared" si="5"/>
        <v>0</v>
      </c>
    </row>
    <row r="53" spans="1:37" x14ac:dyDescent="0.3">
      <c r="A53" s="101"/>
      <c r="B53" s="21"/>
      <c r="D53" s="29"/>
      <c r="E53" s="29">
        <f t="shared" si="6"/>
        <v>107422.94000000003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>
        <f t="shared" si="5"/>
        <v>0</v>
      </c>
    </row>
    <row r="54" spans="1:37" x14ac:dyDescent="0.3">
      <c r="A54" s="101"/>
      <c r="B54" s="21"/>
      <c r="D54" s="29"/>
      <c r="E54" s="29">
        <f t="shared" si="6"/>
        <v>107422.94000000003</v>
      </c>
      <c r="F54" s="29"/>
      <c r="G54" s="29"/>
      <c r="H54" s="29"/>
      <c r="I54" s="29"/>
      <c r="J54" s="29"/>
      <c r="K54" s="29"/>
      <c r="L54" s="29">
        <f>-D54</f>
        <v>0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>
        <f t="shared" si="5"/>
        <v>0</v>
      </c>
    </row>
    <row r="55" spans="1:37" x14ac:dyDescent="0.3">
      <c r="A55" s="101"/>
      <c r="B55" s="21"/>
      <c r="D55" s="29"/>
      <c r="E55" s="29">
        <f t="shared" si="6"/>
        <v>107422.94000000003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>
        <f t="shared" si="5"/>
        <v>0</v>
      </c>
    </row>
    <row r="56" spans="1:37" x14ac:dyDescent="0.3">
      <c r="A56" s="101"/>
      <c r="B56" s="21"/>
      <c r="D56" s="29"/>
      <c r="E56" s="29">
        <f t="shared" si="6"/>
        <v>107422.94000000003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>
        <f t="shared" si="5"/>
        <v>0</v>
      </c>
    </row>
    <row r="57" spans="1:37" x14ac:dyDescent="0.3">
      <c r="A57" s="101"/>
      <c r="B57" s="21"/>
      <c r="D57" s="29"/>
      <c r="E57" s="29">
        <f t="shared" si="6"/>
        <v>107422.94000000003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f t="shared" si="5"/>
        <v>0</v>
      </c>
    </row>
    <row r="58" spans="1:37" x14ac:dyDescent="0.3">
      <c r="A58" s="101"/>
      <c r="B58" s="21"/>
      <c r="D58" s="29"/>
      <c r="E58" s="29">
        <f t="shared" si="6"/>
        <v>107422.94000000003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>
        <f t="shared" si="5"/>
        <v>0</v>
      </c>
    </row>
    <row r="59" spans="1:37" x14ac:dyDescent="0.3">
      <c r="A59" s="101"/>
      <c r="B59" s="21"/>
      <c r="D59" s="29"/>
      <c r="E59" s="29">
        <f t="shared" si="6"/>
        <v>107422.94000000003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>
        <f t="shared" si="5"/>
        <v>0</v>
      </c>
    </row>
    <row r="60" spans="1:37" x14ac:dyDescent="0.3">
      <c r="A60" s="101"/>
      <c r="B60" s="21"/>
      <c r="D60" s="29"/>
      <c r="E60" s="29">
        <f t="shared" si="6"/>
        <v>107422.94000000003</v>
      </c>
      <c r="F60" s="29"/>
      <c r="G60" s="29"/>
      <c r="H60" s="29"/>
      <c r="I60" s="29"/>
      <c r="J60" s="29"/>
      <c r="K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>
        <f t="shared" si="5"/>
        <v>0</v>
      </c>
    </row>
    <row r="61" spans="1:37" x14ac:dyDescent="0.3">
      <c r="A61" s="101"/>
      <c r="B61" s="21"/>
      <c r="D61" s="29"/>
      <c r="E61" s="29">
        <f t="shared" si="6"/>
        <v>107422.94000000003</v>
      </c>
      <c r="F61" s="29"/>
      <c r="G61" s="29"/>
      <c r="H61" s="29"/>
      <c r="I61" s="29"/>
      <c r="J61" s="29"/>
      <c r="K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>
        <f t="shared" si="5"/>
        <v>0</v>
      </c>
    </row>
    <row r="62" spans="1:37" x14ac:dyDescent="0.3">
      <c r="A62" s="101"/>
      <c r="B62" s="21"/>
      <c r="D62" s="29"/>
      <c r="E62" s="29">
        <f t="shared" si="6"/>
        <v>107422.94000000003</v>
      </c>
      <c r="F62" s="29"/>
      <c r="G62" s="29"/>
      <c r="H62" s="29"/>
      <c r="I62" s="29"/>
      <c r="J62" s="29"/>
      <c r="K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>
        <f t="shared" si="5"/>
        <v>0</v>
      </c>
    </row>
    <row r="63" spans="1:37" x14ac:dyDescent="0.3">
      <c r="A63" s="101"/>
      <c r="B63" s="21"/>
      <c r="D63" s="29"/>
      <c r="E63" s="29">
        <f t="shared" si="6"/>
        <v>107422.94000000003</v>
      </c>
      <c r="F63" s="29"/>
      <c r="G63" s="29"/>
      <c r="H63" s="29"/>
      <c r="I63" s="29"/>
      <c r="J63" s="29"/>
      <c r="K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>
        <f t="shared" si="5"/>
        <v>0</v>
      </c>
    </row>
    <row r="64" spans="1:37" x14ac:dyDescent="0.3">
      <c r="A64" s="101"/>
      <c r="B64" s="21"/>
      <c r="D64" s="29"/>
      <c r="E64" s="29">
        <f t="shared" si="6"/>
        <v>107422.94000000003</v>
      </c>
      <c r="F64" s="29"/>
      <c r="G64" s="29"/>
      <c r="H64" s="29"/>
      <c r="I64" s="29"/>
      <c r="J64" s="29"/>
      <c r="K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>
        <f t="shared" si="5"/>
        <v>0</v>
      </c>
    </row>
    <row r="65" spans="1:37" x14ac:dyDescent="0.3">
      <c r="A65" s="101"/>
      <c r="B65" s="21"/>
      <c r="D65" s="29"/>
      <c r="E65" s="29">
        <f t="shared" si="6"/>
        <v>107422.94000000003</v>
      </c>
      <c r="F65" s="29"/>
      <c r="G65" s="29"/>
      <c r="H65" s="29"/>
      <c r="I65" s="29"/>
      <c r="J65" s="29"/>
      <c r="K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>
        <f t="shared" si="5"/>
        <v>0</v>
      </c>
    </row>
    <row r="66" spans="1:37" x14ac:dyDescent="0.3">
      <c r="A66" s="101"/>
      <c r="B66" s="21"/>
      <c r="D66" s="29"/>
      <c r="E66" s="29">
        <f t="shared" si="6"/>
        <v>107422.94000000003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>
        <f t="shared" si="5"/>
        <v>0</v>
      </c>
    </row>
    <row r="67" spans="1:37" x14ac:dyDescent="0.3">
      <c r="A67" s="101"/>
      <c r="B67" s="21"/>
      <c r="D67" s="29"/>
      <c r="E67" s="29">
        <f t="shared" si="6"/>
        <v>107422.94000000003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>
        <f t="shared" si="5"/>
        <v>0</v>
      </c>
    </row>
    <row r="68" spans="1:37" x14ac:dyDescent="0.3">
      <c r="A68" s="101"/>
      <c r="B68" s="21"/>
      <c r="D68" s="29"/>
      <c r="E68" s="29">
        <f t="shared" si="6"/>
        <v>107422.94000000003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>
        <f t="shared" ref="AK68:AK99" si="7">D68+SUM(G68:AJ68)</f>
        <v>0</v>
      </c>
    </row>
    <row r="69" spans="1:37" x14ac:dyDescent="0.3">
      <c r="A69" s="101"/>
      <c r="B69" s="21"/>
      <c r="D69" s="29"/>
      <c r="E69" s="29">
        <f t="shared" si="6"/>
        <v>107422.94000000003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>
        <f t="shared" si="7"/>
        <v>0</v>
      </c>
    </row>
    <row r="70" spans="1:37" x14ac:dyDescent="0.3">
      <c r="A70" s="101"/>
      <c r="B70" s="21"/>
      <c r="D70" s="29"/>
      <c r="E70" s="29">
        <f t="shared" si="6"/>
        <v>107422.94000000003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>
        <f t="shared" si="7"/>
        <v>0</v>
      </c>
    </row>
    <row r="71" spans="1:37" x14ac:dyDescent="0.3">
      <c r="A71" s="101"/>
      <c r="B71" s="21"/>
      <c r="D71" s="29"/>
      <c r="E71" s="29">
        <f t="shared" si="6"/>
        <v>107422.94000000003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>
        <f t="shared" si="7"/>
        <v>0</v>
      </c>
    </row>
    <row r="72" spans="1:37" hidden="1" x14ac:dyDescent="0.3">
      <c r="A72" s="74"/>
      <c r="B72" s="21"/>
      <c r="D72" s="29"/>
      <c r="E72" s="29">
        <f t="shared" si="6"/>
        <v>107422.94000000003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>
        <f t="shared" ref="T72:T88" si="8">-D72</f>
        <v>0</v>
      </c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>
        <f t="shared" si="7"/>
        <v>0</v>
      </c>
    </row>
    <row r="73" spans="1:37" hidden="1" x14ac:dyDescent="0.3">
      <c r="A73" s="74"/>
      <c r="B73" s="21"/>
      <c r="D73" s="29"/>
      <c r="E73" s="29">
        <f t="shared" si="6"/>
        <v>107422.94000000003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>
        <f t="shared" si="8"/>
        <v>0</v>
      </c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>
        <f t="shared" si="7"/>
        <v>0</v>
      </c>
    </row>
    <row r="74" spans="1:37" hidden="1" x14ac:dyDescent="0.3">
      <c r="A74" s="74"/>
      <c r="B74" s="21"/>
      <c r="D74" s="29"/>
      <c r="E74" s="29">
        <f t="shared" si="6"/>
        <v>107422.94000000003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>
        <f t="shared" si="8"/>
        <v>0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>
        <f t="shared" si="7"/>
        <v>0</v>
      </c>
    </row>
    <row r="75" spans="1:37" hidden="1" x14ac:dyDescent="0.3">
      <c r="A75" s="74"/>
      <c r="B75" s="21"/>
      <c r="D75" s="29"/>
      <c r="E75" s="29">
        <f t="shared" si="6"/>
        <v>107422.94000000003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>
        <f t="shared" si="8"/>
        <v>0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>
        <f t="shared" si="7"/>
        <v>0</v>
      </c>
    </row>
    <row r="76" spans="1:37" hidden="1" x14ac:dyDescent="0.3">
      <c r="A76" s="74"/>
      <c r="B76" s="21"/>
      <c r="D76" s="29"/>
      <c r="E76" s="29">
        <f t="shared" si="6"/>
        <v>107422.94000000003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>
        <f t="shared" si="8"/>
        <v>0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>
        <f t="shared" si="7"/>
        <v>0</v>
      </c>
    </row>
    <row r="77" spans="1:37" hidden="1" x14ac:dyDescent="0.3">
      <c r="A77" s="74"/>
      <c r="B77" s="21"/>
      <c r="D77" s="29"/>
      <c r="E77" s="29">
        <f t="shared" si="6"/>
        <v>107422.94000000003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>
        <f t="shared" si="8"/>
        <v>0</v>
      </c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>
        <f t="shared" si="7"/>
        <v>0</v>
      </c>
    </row>
    <row r="78" spans="1:37" hidden="1" x14ac:dyDescent="0.3">
      <c r="A78" s="74"/>
      <c r="B78" s="21"/>
      <c r="D78" s="29"/>
      <c r="E78" s="29">
        <f t="shared" si="6"/>
        <v>107422.94000000003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>
        <f t="shared" si="8"/>
        <v>0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>
        <f t="shared" si="7"/>
        <v>0</v>
      </c>
    </row>
    <row r="79" spans="1:37" hidden="1" x14ac:dyDescent="0.3">
      <c r="A79" s="74"/>
      <c r="B79" s="21"/>
      <c r="D79" s="29"/>
      <c r="E79" s="29">
        <f t="shared" si="6"/>
        <v>107422.94000000003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>
        <f t="shared" si="8"/>
        <v>0</v>
      </c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>
        <f t="shared" si="7"/>
        <v>0</v>
      </c>
    </row>
    <row r="80" spans="1:37" hidden="1" x14ac:dyDescent="0.3">
      <c r="A80" s="74"/>
      <c r="B80" s="21"/>
      <c r="D80" s="29"/>
      <c r="E80" s="29">
        <f t="shared" si="6"/>
        <v>107422.94000000003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>
        <f t="shared" si="8"/>
        <v>0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>
        <f t="shared" si="7"/>
        <v>0</v>
      </c>
    </row>
    <row r="81" spans="1:37" hidden="1" x14ac:dyDescent="0.3">
      <c r="A81" s="74"/>
      <c r="B81" s="21"/>
      <c r="D81" s="29"/>
      <c r="E81" s="29">
        <f t="shared" si="6"/>
        <v>107422.94000000003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>
        <f t="shared" si="8"/>
        <v>0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>
        <f t="shared" si="7"/>
        <v>0</v>
      </c>
    </row>
    <row r="82" spans="1:37" hidden="1" x14ac:dyDescent="0.3">
      <c r="A82" s="74"/>
      <c r="B82" s="21"/>
      <c r="D82" s="29"/>
      <c r="E82" s="29">
        <f t="shared" si="6"/>
        <v>107422.94000000003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>
        <f t="shared" si="8"/>
        <v>0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>
        <f t="shared" si="7"/>
        <v>0</v>
      </c>
    </row>
    <row r="83" spans="1:37" hidden="1" x14ac:dyDescent="0.3">
      <c r="B83" s="21"/>
      <c r="D83" s="29"/>
      <c r="E83" s="29">
        <f t="shared" si="6"/>
        <v>107422.94000000003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>
        <f t="shared" si="8"/>
        <v>0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>
        <f t="shared" si="7"/>
        <v>0</v>
      </c>
    </row>
    <row r="84" spans="1:37" hidden="1" x14ac:dyDescent="0.3">
      <c r="B84" s="21"/>
      <c r="D84" s="29"/>
      <c r="E84" s="29">
        <f t="shared" si="6"/>
        <v>107422.94000000003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>
        <f t="shared" si="8"/>
        <v>0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>
        <f t="shared" si="7"/>
        <v>0</v>
      </c>
    </row>
    <row r="85" spans="1:37" hidden="1" x14ac:dyDescent="0.3">
      <c r="B85" s="21"/>
      <c r="D85" s="29"/>
      <c r="E85" s="29">
        <f t="shared" si="6"/>
        <v>107422.94000000003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>
        <f t="shared" si="8"/>
        <v>0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hidden="1" x14ac:dyDescent="0.3">
      <c r="A86" s="74"/>
      <c r="B86" s="21"/>
      <c r="D86" s="29"/>
      <c r="E86" s="29">
        <f t="shared" si="6"/>
        <v>107422.94000000003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>
        <f t="shared" si="8"/>
        <v>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>
        <f t="shared" ref="AK86:AK92" si="9">D86+SUM(G86:AJ86)</f>
        <v>0</v>
      </c>
    </row>
    <row r="87" spans="1:37" hidden="1" x14ac:dyDescent="0.3">
      <c r="D87" s="29"/>
      <c r="E87" s="29">
        <f t="shared" si="6"/>
        <v>107422.94000000003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>
        <f t="shared" si="8"/>
        <v>0</v>
      </c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>
        <f t="shared" si="9"/>
        <v>0</v>
      </c>
    </row>
    <row r="88" spans="1:37" hidden="1" x14ac:dyDescent="0.3">
      <c r="B88" s="21"/>
      <c r="D88" s="29"/>
      <c r="E88" s="29">
        <f t="shared" si="6"/>
        <v>107422.94000000003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>
        <f t="shared" si="8"/>
        <v>0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>
        <f t="shared" si="9"/>
        <v>0</v>
      </c>
    </row>
    <row r="89" spans="1:37" ht="15" thickBot="1" x14ac:dyDescent="0.35">
      <c r="A89" t="s">
        <v>61</v>
      </c>
      <c r="B89" s="21"/>
      <c r="D89" s="29">
        <f>SUM(D5:D88)</f>
        <v>15253.039999999999</v>
      </c>
      <c r="E89" s="84">
        <f>E71</f>
        <v>107422.94000000003</v>
      </c>
      <c r="F89" s="29"/>
      <c r="G89" s="84">
        <f>SUM(G4:G88)</f>
        <v>0</v>
      </c>
      <c r="H89" s="29"/>
      <c r="I89" s="84">
        <f>SUM(I4:I88)</f>
        <v>-48834</v>
      </c>
      <c r="J89" s="84">
        <f>SUM(J4:J88)</f>
        <v>0</v>
      </c>
      <c r="K89" s="84">
        <f>SUM(K4:K88)</f>
        <v>0</v>
      </c>
      <c r="L89" s="84">
        <f>SUM(L4:L88)</f>
        <v>0</v>
      </c>
      <c r="M89" s="29"/>
      <c r="N89" s="84">
        <f>SUM(N4:N88)</f>
        <v>11111.48</v>
      </c>
      <c r="O89" s="84">
        <f>SUM(O4:O88)</f>
        <v>7083.82</v>
      </c>
      <c r="P89" s="84">
        <f>SUM(P4:P88)</f>
        <v>1398.62</v>
      </c>
      <c r="Q89" s="84">
        <f>SUM(Q4:Q88)</f>
        <v>887.81</v>
      </c>
      <c r="R89" s="29"/>
      <c r="S89" s="84">
        <f t="shared" ref="S89:Y89" si="10">SUM(S4:S88)</f>
        <v>10000</v>
      </c>
      <c r="T89" s="84">
        <f t="shared" si="10"/>
        <v>163.82</v>
      </c>
      <c r="U89" s="84">
        <f t="shared" si="10"/>
        <v>368.41</v>
      </c>
      <c r="V89" s="84">
        <f t="shared" si="10"/>
        <v>0</v>
      </c>
      <c r="W89" s="84"/>
      <c r="X89" s="84">
        <f t="shared" si="10"/>
        <v>0</v>
      </c>
      <c r="Y89" s="84">
        <f t="shared" si="10"/>
        <v>567</v>
      </c>
      <c r="Z89" s="29"/>
      <c r="AA89" s="84">
        <f t="shared" ref="AA89:AJ89" si="11">SUM(AA4:AA88)</f>
        <v>0</v>
      </c>
      <c r="AB89" s="84">
        <f t="shared" si="11"/>
        <v>0</v>
      </c>
      <c r="AC89" s="84">
        <f t="shared" si="11"/>
        <v>0</v>
      </c>
      <c r="AD89" s="84">
        <f t="shared" si="11"/>
        <v>0</v>
      </c>
      <c r="AE89" s="84">
        <f>SUM(AE4:AE88)</f>
        <v>0</v>
      </c>
      <c r="AF89" s="84">
        <f>SUM(AF4:AF88)</f>
        <v>2000</v>
      </c>
      <c r="AG89" s="84">
        <f t="shared" si="11"/>
        <v>0</v>
      </c>
      <c r="AH89" s="84">
        <f t="shared" si="11"/>
        <v>0</v>
      </c>
      <c r="AI89" s="84">
        <f t="shared" si="11"/>
        <v>0</v>
      </c>
      <c r="AJ89" s="84">
        <f t="shared" si="11"/>
        <v>0</v>
      </c>
      <c r="AK89" s="29">
        <f t="shared" si="9"/>
        <v>0</v>
      </c>
    </row>
    <row r="90" spans="1:37" ht="15" thickTop="1" x14ac:dyDescent="0.3">
      <c r="B90" s="21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>
        <f t="shared" si="9"/>
        <v>0</v>
      </c>
    </row>
    <row r="91" spans="1:37" x14ac:dyDescent="0.3">
      <c r="B91" s="21"/>
      <c r="D91" s="29"/>
      <c r="E91" s="29"/>
      <c r="F91" s="29"/>
      <c r="G91" s="29"/>
      <c r="AK91" s="29">
        <f t="shared" si="9"/>
        <v>0</v>
      </c>
    </row>
    <row r="92" spans="1:37" x14ac:dyDescent="0.3">
      <c r="D92" s="29"/>
      <c r="E92" s="29"/>
      <c r="F92" s="29"/>
      <c r="G92" s="29"/>
      <c r="AK92" s="29">
        <f t="shared" si="9"/>
        <v>0</v>
      </c>
    </row>
    <row r="93" spans="1:37" x14ac:dyDescent="0.3">
      <c r="D93" s="29"/>
      <c r="E93" s="29"/>
      <c r="F93" s="29"/>
      <c r="G93" s="29"/>
    </row>
    <row r="94" spans="1:37" x14ac:dyDescent="0.3">
      <c r="D94" s="29"/>
      <c r="E94" s="29"/>
      <c r="F94" s="29"/>
      <c r="G94" s="29"/>
    </row>
    <row r="95" spans="1:37" x14ac:dyDescent="0.3">
      <c r="D95" s="29"/>
      <c r="E95" s="29"/>
      <c r="F95" s="29"/>
      <c r="G95" s="29"/>
    </row>
    <row r="96" spans="1:37" x14ac:dyDescent="0.3">
      <c r="D96" s="29"/>
      <c r="E96" s="29"/>
      <c r="F96" s="29"/>
      <c r="G96" s="29"/>
    </row>
  </sheetData>
  <mergeCells count="3">
    <mergeCell ref="A1:E1"/>
    <mergeCell ref="I1:L1"/>
    <mergeCell ref="N1:AH1"/>
  </mergeCells>
  <pageMargins left="0.7" right="0.7" top="0.75" bottom="0.75" header="0.3" footer="0.3"/>
  <pageSetup paperSize="5" scale="44" orientation="landscape" r:id="rId1"/>
  <colBreaks count="1" manualBreakCount="1">
    <brk id="8" max="10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"/>
  <sheetViews>
    <sheetView topLeftCell="A19" workbookViewId="0">
      <selection activeCell="E34" sqref="E34"/>
    </sheetView>
    <sheetView workbookViewId="1">
      <selection activeCell="L22" sqref="L22"/>
    </sheetView>
  </sheetViews>
  <sheetFormatPr defaultRowHeight="14.4" x14ac:dyDescent="0.3"/>
  <cols>
    <col min="2" max="2" width="9.88671875" customWidth="1"/>
    <col min="3" max="3" width="26.6640625" customWidth="1"/>
    <col min="4" max="4" width="10.33203125" customWidth="1"/>
    <col min="5" max="5" width="12.109375" customWidth="1"/>
    <col min="6" max="6" width="16.109375" customWidth="1"/>
  </cols>
  <sheetData>
    <row r="1" spans="1:6" x14ac:dyDescent="0.3">
      <c r="A1" s="6" t="s">
        <v>79</v>
      </c>
      <c r="D1" s="21"/>
    </row>
    <row r="2" spans="1:6" x14ac:dyDescent="0.3">
      <c r="A2" s="6" t="s">
        <v>146</v>
      </c>
      <c r="D2" s="21"/>
    </row>
    <row r="3" spans="1:6" x14ac:dyDescent="0.3">
      <c r="A3" s="6" t="s">
        <v>62</v>
      </c>
      <c r="D3" s="21"/>
    </row>
    <row r="4" spans="1:6" x14ac:dyDescent="0.3">
      <c r="D4" s="21"/>
    </row>
    <row r="5" spans="1:6" x14ac:dyDescent="0.3">
      <c r="A5" s="22" t="s">
        <v>63</v>
      </c>
      <c r="B5" s="22" t="s">
        <v>64</v>
      </c>
      <c r="C5" s="22" t="s">
        <v>65</v>
      </c>
      <c r="D5" s="23" t="s">
        <v>66</v>
      </c>
      <c r="E5" s="22" t="s">
        <v>67</v>
      </c>
      <c r="F5" s="22" t="s">
        <v>68</v>
      </c>
    </row>
    <row r="6" spans="1:6" x14ac:dyDescent="0.3">
      <c r="A6">
        <v>1</v>
      </c>
      <c r="B6" t="s">
        <v>145</v>
      </c>
      <c r="C6" t="s">
        <v>28</v>
      </c>
      <c r="D6" s="21">
        <v>1000</v>
      </c>
      <c r="E6" s="29">
        <f>-(SUM(E7:E30)-SUM(F7:F11))</f>
        <v>15253.04</v>
      </c>
      <c r="F6" s="19"/>
    </row>
    <row r="7" spans="1:6" x14ac:dyDescent="0.3">
      <c r="C7" t="s">
        <v>71</v>
      </c>
      <c r="D7" s="21">
        <v>1300</v>
      </c>
      <c r="F7" s="29">
        <f>-'Banking '!G89</f>
        <v>0</v>
      </c>
    </row>
    <row r="8" spans="1:6" x14ac:dyDescent="0.3">
      <c r="C8" t="s">
        <v>45</v>
      </c>
      <c r="D8" s="21">
        <v>100</v>
      </c>
      <c r="E8" s="29"/>
      <c r="F8" s="29">
        <f>-'Banking '!I89</f>
        <v>48834</v>
      </c>
    </row>
    <row r="9" spans="1:6" x14ac:dyDescent="0.3">
      <c r="C9" t="s">
        <v>114</v>
      </c>
      <c r="D9" s="21">
        <v>400</v>
      </c>
      <c r="E9" s="29"/>
      <c r="F9" s="29">
        <f>-'Banking '!J89</f>
        <v>0</v>
      </c>
    </row>
    <row r="10" spans="1:6" x14ac:dyDescent="0.3">
      <c r="C10" t="s">
        <v>120</v>
      </c>
      <c r="D10" s="21">
        <v>500</v>
      </c>
      <c r="E10" s="29"/>
      <c r="F10" s="29">
        <f>-'Banking '!K89</f>
        <v>0</v>
      </c>
    </row>
    <row r="11" spans="1:6" x14ac:dyDescent="0.3">
      <c r="C11" t="s">
        <v>47</v>
      </c>
      <c r="D11" s="21">
        <v>600</v>
      </c>
      <c r="E11" s="29"/>
      <c r="F11" s="29">
        <f>-'Banking '!L89</f>
        <v>0</v>
      </c>
    </row>
    <row r="12" spans="1:6" x14ac:dyDescent="0.3">
      <c r="C12" t="s">
        <v>9</v>
      </c>
      <c r="D12" s="21">
        <v>101</v>
      </c>
      <c r="E12" s="29">
        <f>'Banking '!N89</f>
        <v>11111.48</v>
      </c>
      <c r="F12" s="29"/>
    </row>
    <row r="13" spans="1:6" x14ac:dyDescent="0.3">
      <c r="C13" t="s">
        <v>73</v>
      </c>
      <c r="D13" s="21">
        <v>102</v>
      </c>
      <c r="E13" s="29">
        <f>'Banking '!O89</f>
        <v>7083.82</v>
      </c>
      <c r="F13" s="29"/>
    </row>
    <row r="14" spans="1:6" x14ac:dyDescent="0.3">
      <c r="C14" t="s">
        <v>74</v>
      </c>
      <c r="D14" s="21">
        <v>103</v>
      </c>
      <c r="E14" s="29">
        <f>'Banking '!P89</f>
        <v>1398.62</v>
      </c>
      <c r="F14" s="29"/>
    </row>
    <row r="15" spans="1:6" x14ac:dyDescent="0.3">
      <c r="C15" t="s">
        <v>75</v>
      </c>
      <c r="D15" s="21">
        <v>104</v>
      </c>
      <c r="E15" s="29">
        <f>'Banking '!Q89</f>
        <v>887.81</v>
      </c>
      <c r="F15" s="29"/>
    </row>
    <row r="16" spans="1:6" x14ac:dyDescent="0.3">
      <c r="C16" t="s">
        <v>142</v>
      </c>
      <c r="D16" s="21">
        <v>201</v>
      </c>
      <c r="E16" s="29">
        <f>'Banking '!S89</f>
        <v>10000</v>
      </c>
      <c r="F16" s="29"/>
    </row>
    <row r="17" spans="3:6" x14ac:dyDescent="0.3">
      <c r="C17" t="s">
        <v>76</v>
      </c>
      <c r="D17" s="21">
        <v>202</v>
      </c>
      <c r="E17" s="29">
        <f>'Banking '!T89</f>
        <v>163.82</v>
      </c>
      <c r="F17" s="29"/>
    </row>
    <row r="18" spans="3:6" x14ac:dyDescent="0.3">
      <c r="C18" t="s">
        <v>238</v>
      </c>
      <c r="D18" s="21">
        <v>203</v>
      </c>
      <c r="E18" s="29">
        <f>'Banking '!U89</f>
        <v>368.41</v>
      </c>
      <c r="F18" s="29"/>
    </row>
    <row r="19" spans="3:6" x14ac:dyDescent="0.3">
      <c r="C19" t="s">
        <v>121</v>
      </c>
      <c r="D19" s="21">
        <v>204</v>
      </c>
      <c r="E19" s="29">
        <f>'Banking '!V89</f>
        <v>0</v>
      </c>
      <c r="F19" s="29"/>
    </row>
    <row r="20" spans="3:6" x14ac:dyDescent="0.3">
      <c r="C20" t="s">
        <v>239</v>
      </c>
      <c r="D20" s="21">
        <v>205</v>
      </c>
      <c r="E20" s="29"/>
      <c r="F20" s="29"/>
    </row>
    <row r="21" spans="3:6" x14ac:dyDescent="0.3">
      <c r="C21" t="s">
        <v>15</v>
      </c>
      <c r="D21" s="21" t="s">
        <v>240</v>
      </c>
      <c r="E21" s="29">
        <f>'Banking '!X89</f>
        <v>0</v>
      </c>
      <c r="F21" s="29"/>
    </row>
    <row r="22" spans="3:6" x14ac:dyDescent="0.3">
      <c r="C22" t="s">
        <v>127</v>
      </c>
      <c r="D22" s="21">
        <v>207</v>
      </c>
      <c r="E22" s="29">
        <f>'Banking '!Y89</f>
        <v>567</v>
      </c>
      <c r="F22" s="29"/>
    </row>
    <row r="23" spans="3:6" x14ac:dyDescent="0.3">
      <c r="C23" t="s">
        <v>107</v>
      </c>
      <c r="D23" s="21">
        <v>301</v>
      </c>
      <c r="E23" s="29">
        <f>'Banking '!AA89</f>
        <v>0</v>
      </c>
      <c r="F23" s="29"/>
    </row>
    <row r="24" spans="3:6" x14ac:dyDescent="0.3">
      <c r="C24" t="s">
        <v>123</v>
      </c>
      <c r="D24" s="21">
        <v>302</v>
      </c>
      <c r="E24" s="29">
        <f>'Banking '!AB89</f>
        <v>0</v>
      </c>
      <c r="F24" s="29"/>
    </row>
    <row r="25" spans="3:6" x14ac:dyDescent="0.3">
      <c r="C25" t="s">
        <v>124</v>
      </c>
      <c r="D25" s="21">
        <v>303</v>
      </c>
      <c r="E25" s="29">
        <f>'Banking '!AC89</f>
        <v>0</v>
      </c>
      <c r="F25" s="29"/>
    </row>
    <row r="26" spans="3:6" x14ac:dyDescent="0.3">
      <c r="C26" t="s">
        <v>77</v>
      </c>
      <c r="D26" s="21">
        <v>304</v>
      </c>
      <c r="E26" s="29">
        <f>'Banking '!AD89</f>
        <v>0</v>
      </c>
      <c r="F26" s="29"/>
    </row>
    <row r="27" spans="3:6" x14ac:dyDescent="0.3">
      <c r="C27" t="s">
        <v>78</v>
      </c>
      <c r="D27" s="21">
        <v>401</v>
      </c>
      <c r="E27" s="29">
        <f>'Banking '!AF89</f>
        <v>2000</v>
      </c>
      <c r="F27" s="29"/>
    </row>
    <row r="28" spans="3:6" x14ac:dyDescent="0.3">
      <c r="C28" t="s">
        <v>128</v>
      </c>
      <c r="D28" s="21">
        <v>402</v>
      </c>
      <c r="E28" s="29">
        <f>'Banking '!AH89</f>
        <v>0</v>
      </c>
      <c r="F28" s="29"/>
    </row>
    <row r="29" spans="3:6" x14ac:dyDescent="0.3">
      <c r="C29" t="str">
        <f>'Banking '!AI3</f>
        <v>Operat. F. accrual</v>
      </c>
      <c r="D29" s="21">
        <v>403</v>
      </c>
      <c r="E29" s="29">
        <f>'Banking '!AI89</f>
        <v>0</v>
      </c>
      <c r="F29" s="29"/>
    </row>
    <row r="30" spans="3:6" ht="15.75" customHeight="1" x14ac:dyDescent="0.3">
      <c r="C30" t="str">
        <f>'Banking '!AJ3</f>
        <v>25th Anniversary</v>
      </c>
      <c r="D30" s="21">
        <v>405</v>
      </c>
      <c r="E30" s="29">
        <f>'Banking '!AJ89</f>
        <v>0</v>
      </c>
      <c r="F30" s="29"/>
    </row>
    <row r="31" spans="3:6" ht="15.75" customHeight="1" x14ac:dyDescent="0.3">
      <c r="D31" s="21"/>
      <c r="E31" s="29"/>
      <c r="F31" s="29"/>
    </row>
    <row r="32" spans="3:6" ht="15.75" customHeight="1" x14ac:dyDescent="0.3">
      <c r="D32" s="21"/>
      <c r="E32" s="29"/>
      <c r="F32" s="19"/>
    </row>
    <row r="33" spans="1:6" x14ac:dyDescent="0.3">
      <c r="B33" s="28" t="s">
        <v>70</v>
      </c>
      <c r="D33" s="21"/>
      <c r="E33" s="27">
        <f>SUM(E6:E30)-SUM(F7:F30)</f>
        <v>0</v>
      </c>
      <c r="F33" s="27"/>
    </row>
    <row r="34" spans="1:6" x14ac:dyDescent="0.3">
      <c r="A34" s="24"/>
      <c r="B34" s="24"/>
      <c r="C34" s="24"/>
      <c r="D34" s="25"/>
      <c r="E34" s="26"/>
      <c r="F34" s="26"/>
    </row>
    <row r="35" spans="1:6" x14ac:dyDescent="0.3">
      <c r="A35">
        <v>2</v>
      </c>
      <c r="B35" s="87" t="str">
        <f>B6</f>
        <v>07-31-2021</v>
      </c>
      <c r="C35" t="s">
        <v>96</v>
      </c>
      <c r="D35" s="21">
        <v>44163</v>
      </c>
      <c r="E35" s="19">
        <f>'Sch 1 Invesments'!E60-'Working Trial Balance'!G7</f>
        <v>553.29999999999563</v>
      </c>
      <c r="F35" s="19"/>
    </row>
    <row r="36" spans="1:6" x14ac:dyDescent="0.3">
      <c r="C36" t="s">
        <v>46</v>
      </c>
      <c r="D36" s="21"/>
      <c r="E36" s="19"/>
      <c r="F36" s="19">
        <f>E35</f>
        <v>553.29999999999563</v>
      </c>
    </row>
    <row r="37" spans="1:6" x14ac:dyDescent="0.3">
      <c r="D37" s="21"/>
      <c r="E37" s="19"/>
      <c r="F37" s="19"/>
    </row>
    <row r="38" spans="1:6" x14ac:dyDescent="0.3">
      <c r="B38" s="52" t="s">
        <v>97</v>
      </c>
      <c r="D38" s="21"/>
      <c r="E38" s="27"/>
      <c r="F38" s="27"/>
    </row>
    <row r="39" spans="1:6" x14ac:dyDescent="0.3">
      <c r="A39" s="24"/>
      <c r="B39" s="24"/>
      <c r="C39" s="24"/>
      <c r="D39" s="25"/>
      <c r="E39" s="26"/>
      <c r="F39" s="26"/>
    </row>
    <row r="40" spans="1:6" hidden="1" x14ac:dyDescent="0.3">
      <c r="A40">
        <v>4</v>
      </c>
      <c r="D40" s="21"/>
      <c r="E40" s="19"/>
      <c r="F40" s="19"/>
    </row>
    <row r="41" spans="1:6" hidden="1" x14ac:dyDescent="0.3">
      <c r="D41" s="21"/>
      <c r="E41" s="19"/>
      <c r="F41" s="19"/>
    </row>
    <row r="42" spans="1:6" hidden="1" x14ac:dyDescent="0.3">
      <c r="D42" s="21"/>
      <c r="E42" s="19"/>
      <c r="F42" s="19"/>
    </row>
    <row r="43" spans="1:6" hidden="1" x14ac:dyDescent="0.3">
      <c r="D43" s="21"/>
      <c r="E43" s="19"/>
      <c r="F43" s="19"/>
    </row>
    <row r="44" spans="1:6" hidden="1" x14ac:dyDescent="0.3">
      <c r="B44" s="28"/>
      <c r="D44" s="21"/>
      <c r="E44" s="27"/>
      <c r="F44" s="27"/>
    </row>
    <row r="45" spans="1:6" hidden="1" x14ac:dyDescent="0.3">
      <c r="A45" s="24"/>
      <c r="B45" s="24"/>
      <c r="C45" s="24"/>
      <c r="D45" s="25"/>
      <c r="E45" s="26"/>
      <c r="F45" s="26"/>
    </row>
    <row r="46" spans="1:6" hidden="1" x14ac:dyDescent="0.3">
      <c r="A46">
        <v>5</v>
      </c>
      <c r="D46" s="21"/>
      <c r="E46" s="19"/>
      <c r="F46" s="19"/>
    </row>
    <row r="47" spans="1:6" hidden="1" x14ac:dyDescent="0.3">
      <c r="D47" s="21"/>
      <c r="E47" s="19"/>
      <c r="F47" s="19"/>
    </row>
    <row r="48" spans="1:6" hidden="1" x14ac:dyDescent="0.3">
      <c r="D48" s="21"/>
      <c r="E48" s="19"/>
      <c r="F48" s="19"/>
    </row>
    <row r="49" spans="1:6" hidden="1" x14ac:dyDescent="0.3">
      <c r="B49" s="28"/>
      <c r="D49" s="21"/>
      <c r="E49" s="27"/>
      <c r="F49" s="27"/>
    </row>
    <row r="50" spans="1:6" hidden="1" x14ac:dyDescent="0.3">
      <c r="A50" s="24"/>
      <c r="B50" s="24"/>
      <c r="C50" s="24"/>
      <c r="D50" s="25"/>
      <c r="E50" s="26"/>
      <c r="F50" s="26"/>
    </row>
    <row r="51" spans="1:6" hidden="1" x14ac:dyDescent="0.3">
      <c r="A51">
        <v>6</v>
      </c>
      <c r="D51" s="21"/>
      <c r="E51" s="19"/>
      <c r="F51" s="19"/>
    </row>
    <row r="52" spans="1:6" hidden="1" x14ac:dyDescent="0.3">
      <c r="D52" s="21"/>
      <c r="E52" s="19"/>
      <c r="F52" s="19"/>
    </row>
    <row r="53" spans="1:6" hidden="1" x14ac:dyDescent="0.3">
      <c r="D53" s="21"/>
      <c r="E53" s="19"/>
      <c r="F53" s="19"/>
    </row>
    <row r="54" spans="1:6" hidden="1" x14ac:dyDescent="0.3">
      <c r="B54" s="28"/>
      <c r="D54" s="21"/>
      <c r="E54" s="27"/>
      <c r="F54" s="27"/>
    </row>
    <row r="55" spans="1:6" hidden="1" x14ac:dyDescent="0.3">
      <c r="A55" s="24"/>
      <c r="B55" s="24"/>
      <c r="C55" s="24"/>
      <c r="D55" s="25"/>
      <c r="E55" s="26"/>
      <c r="F55" s="26"/>
    </row>
  </sheetData>
  <pageMargins left="0.7" right="0.7" top="0.75" bottom="0.75" header="0.3" footer="0.3"/>
  <pageSetup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9FB7-7F77-4F9B-8944-8E9F365848AB}">
  <dimension ref="A1:H45"/>
  <sheetViews>
    <sheetView topLeftCell="A14" workbookViewId="0">
      <selection activeCell="G38" sqref="G38"/>
    </sheetView>
    <sheetView topLeftCell="A16" workbookViewId="1">
      <selection activeCell="E39" sqref="E39"/>
    </sheetView>
  </sheetViews>
  <sheetFormatPr defaultRowHeight="14.4" x14ac:dyDescent="0.3"/>
  <cols>
    <col min="1" max="1" width="24.77734375" customWidth="1"/>
    <col min="2" max="2" width="69.77734375" customWidth="1"/>
    <col min="4" max="4" width="14.21875" style="109" customWidth="1"/>
    <col min="5" max="5" width="13.5546875" style="109" customWidth="1"/>
    <col min="6" max="6" width="14.33203125" customWidth="1"/>
    <col min="8" max="8" width="20.21875" style="19" customWidth="1"/>
  </cols>
  <sheetData>
    <row r="1" spans="1:8" x14ac:dyDescent="0.3">
      <c r="A1" s="105" t="s">
        <v>149</v>
      </c>
      <c r="B1" s="107" t="s">
        <v>150</v>
      </c>
      <c r="C1" s="105">
        <v>47886</v>
      </c>
      <c r="D1" s="108">
        <v>916.48</v>
      </c>
      <c r="E1" s="108"/>
      <c r="F1" s="106">
        <v>91253.42</v>
      </c>
      <c r="H1" s="19">
        <f>-D1+E1</f>
        <v>-916.48</v>
      </c>
    </row>
    <row r="2" spans="1:8" x14ac:dyDescent="0.3">
      <c r="A2" s="105" t="s">
        <v>151</v>
      </c>
      <c r="B2" s="107" t="s">
        <v>152</v>
      </c>
      <c r="C2" s="105">
        <v>47886</v>
      </c>
      <c r="D2" s="108">
        <v>1250</v>
      </c>
      <c r="E2" s="108"/>
      <c r="F2" s="106">
        <v>90003.42</v>
      </c>
      <c r="H2" s="19">
        <f t="shared" ref="H2:H27" si="0">-D2+E2</f>
        <v>-1250</v>
      </c>
    </row>
    <row r="3" spans="1:8" x14ac:dyDescent="0.3">
      <c r="A3" s="105" t="s">
        <v>153</v>
      </c>
      <c r="B3" s="107" t="s">
        <v>154</v>
      </c>
      <c r="C3" s="105">
        <v>47886</v>
      </c>
      <c r="D3" s="108">
        <v>2.5</v>
      </c>
      <c r="E3" s="108"/>
      <c r="F3" s="106">
        <v>90000.92</v>
      </c>
      <c r="H3" s="19">
        <f t="shared" si="0"/>
        <v>-2.5</v>
      </c>
    </row>
    <row r="4" spans="1:8" x14ac:dyDescent="0.3">
      <c r="A4" s="105" t="s">
        <v>155</v>
      </c>
      <c r="B4" s="107" t="s">
        <v>156</v>
      </c>
      <c r="C4" s="105">
        <v>47886</v>
      </c>
      <c r="D4" s="108">
        <v>5</v>
      </c>
      <c r="E4" s="108"/>
      <c r="F4" s="106">
        <v>89995.92</v>
      </c>
      <c r="H4" s="19">
        <f t="shared" si="0"/>
        <v>-5</v>
      </c>
    </row>
    <row r="5" spans="1:8" x14ac:dyDescent="0.3">
      <c r="A5" s="105" t="s">
        <v>157</v>
      </c>
      <c r="B5" s="107" t="s">
        <v>154</v>
      </c>
      <c r="C5" s="105">
        <v>47886</v>
      </c>
      <c r="D5" s="108">
        <v>2.5</v>
      </c>
      <c r="E5" s="108"/>
      <c r="F5" s="106">
        <v>89993.42</v>
      </c>
      <c r="H5" s="19">
        <f t="shared" si="0"/>
        <v>-2.5</v>
      </c>
    </row>
    <row r="6" spans="1:8" x14ac:dyDescent="0.3">
      <c r="A6" s="105" t="s">
        <v>158</v>
      </c>
      <c r="B6" s="107" t="s">
        <v>159</v>
      </c>
      <c r="C6" s="105">
        <v>47886</v>
      </c>
      <c r="D6" s="108">
        <v>2000</v>
      </c>
      <c r="E6" s="108"/>
      <c r="F6" s="105"/>
      <c r="H6" s="19">
        <f t="shared" si="0"/>
        <v>-2000</v>
      </c>
    </row>
    <row r="7" spans="1:8" x14ac:dyDescent="0.3">
      <c r="A7" s="105" t="s">
        <v>160</v>
      </c>
      <c r="B7" s="107" t="s">
        <v>161</v>
      </c>
      <c r="C7" s="105">
        <v>47886</v>
      </c>
      <c r="D7" s="108">
        <v>1250</v>
      </c>
      <c r="E7" s="108"/>
      <c r="F7" s="106">
        <v>86743.42</v>
      </c>
      <c r="H7" s="19">
        <f t="shared" si="0"/>
        <v>-1250</v>
      </c>
    </row>
    <row r="8" spans="1:8" x14ac:dyDescent="0.3">
      <c r="A8" s="105" t="s">
        <v>162</v>
      </c>
      <c r="B8" s="107" t="s">
        <v>156</v>
      </c>
      <c r="C8" s="105">
        <v>47886</v>
      </c>
      <c r="D8" s="108">
        <v>5</v>
      </c>
      <c r="E8" s="108"/>
      <c r="F8" s="106">
        <v>86738.42</v>
      </c>
      <c r="H8" s="19">
        <f t="shared" si="0"/>
        <v>-5</v>
      </c>
    </row>
    <row r="9" spans="1:8" x14ac:dyDescent="0.3">
      <c r="A9" s="105" t="s">
        <v>163</v>
      </c>
      <c r="B9" s="107" t="s">
        <v>164</v>
      </c>
      <c r="C9" s="105">
        <v>47886</v>
      </c>
      <c r="D9" s="108">
        <v>567</v>
      </c>
      <c r="E9" s="108"/>
      <c r="F9" s="106">
        <v>86171.42</v>
      </c>
      <c r="H9" s="19">
        <f t="shared" si="0"/>
        <v>-567</v>
      </c>
    </row>
    <row r="10" spans="1:8" x14ac:dyDescent="0.3">
      <c r="A10" s="105" t="s">
        <v>165</v>
      </c>
      <c r="B10" s="107" t="s">
        <v>154</v>
      </c>
      <c r="C10" s="105">
        <v>47886</v>
      </c>
      <c r="D10" s="108">
        <v>2.5</v>
      </c>
      <c r="E10" s="108"/>
      <c r="F10" s="106">
        <v>86168.92</v>
      </c>
      <c r="H10" s="19">
        <f t="shared" si="0"/>
        <v>-2.5</v>
      </c>
    </row>
    <row r="11" spans="1:8" x14ac:dyDescent="0.3">
      <c r="A11" s="105" t="s">
        <v>166</v>
      </c>
      <c r="B11" s="107" t="s">
        <v>167</v>
      </c>
      <c r="C11" s="105">
        <v>47886</v>
      </c>
      <c r="D11" s="108">
        <v>1250</v>
      </c>
      <c r="E11" s="108"/>
      <c r="F11" s="106">
        <v>84918.92</v>
      </c>
      <c r="H11" s="19">
        <f t="shared" si="0"/>
        <v>-1250</v>
      </c>
    </row>
    <row r="12" spans="1:8" x14ac:dyDescent="0.3">
      <c r="A12" s="105" t="s">
        <v>168</v>
      </c>
      <c r="B12" s="107" t="s">
        <v>169</v>
      </c>
      <c r="C12" s="105">
        <v>47886</v>
      </c>
      <c r="D12" s="108">
        <v>712.81</v>
      </c>
      <c r="E12" s="108"/>
      <c r="F12" s="105"/>
      <c r="H12" s="19">
        <f t="shared" si="0"/>
        <v>-712.81</v>
      </c>
    </row>
    <row r="13" spans="1:8" x14ac:dyDescent="0.3">
      <c r="A13" s="105" t="s">
        <v>170</v>
      </c>
      <c r="B13" s="107" t="s">
        <v>156</v>
      </c>
      <c r="C13" s="105">
        <v>47886</v>
      </c>
      <c r="D13" s="108">
        <v>5</v>
      </c>
      <c r="E13" s="108"/>
      <c r="F13" s="106">
        <v>84201.11</v>
      </c>
      <c r="H13" s="19">
        <f t="shared" si="0"/>
        <v>-5</v>
      </c>
    </row>
    <row r="14" spans="1:8" x14ac:dyDescent="0.3">
      <c r="A14" s="105" t="s">
        <v>171</v>
      </c>
      <c r="B14" s="107" t="s">
        <v>154</v>
      </c>
      <c r="C14" s="105">
        <v>47886</v>
      </c>
      <c r="D14" s="108">
        <v>2.5</v>
      </c>
      <c r="E14" s="108"/>
      <c r="F14" s="105"/>
      <c r="H14" s="19">
        <f t="shared" si="0"/>
        <v>-2.5</v>
      </c>
    </row>
    <row r="15" spans="1:8" x14ac:dyDescent="0.3">
      <c r="A15" s="105" t="s">
        <v>172</v>
      </c>
      <c r="B15" s="107" t="s">
        <v>173</v>
      </c>
      <c r="C15" s="105">
        <v>48942</v>
      </c>
      <c r="D15" s="108"/>
      <c r="E15" s="108">
        <v>8000</v>
      </c>
      <c r="F15" s="106">
        <v>92198.61</v>
      </c>
      <c r="H15" s="19">
        <f t="shared" si="0"/>
        <v>8000</v>
      </c>
    </row>
    <row r="16" spans="1:8" x14ac:dyDescent="0.3">
      <c r="A16" s="105" t="s">
        <v>174</v>
      </c>
      <c r="B16" s="107" t="s">
        <v>175</v>
      </c>
      <c r="C16" s="105">
        <v>47886</v>
      </c>
      <c r="D16" s="108">
        <v>1250</v>
      </c>
      <c r="E16" s="108"/>
      <c r="F16" s="106">
        <v>90948.61</v>
      </c>
      <c r="H16" s="19">
        <f t="shared" si="0"/>
        <v>-1250</v>
      </c>
    </row>
    <row r="17" spans="1:8" x14ac:dyDescent="0.3">
      <c r="A17" s="105" t="s">
        <v>176</v>
      </c>
      <c r="B17" s="107" t="s">
        <v>177</v>
      </c>
      <c r="C17" s="105">
        <v>47886</v>
      </c>
      <c r="D17" s="108"/>
      <c r="E17" s="108">
        <v>20000.25</v>
      </c>
      <c r="F17" s="106">
        <v>110948.86</v>
      </c>
      <c r="H17" s="19">
        <f t="shared" si="0"/>
        <v>20000.25</v>
      </c>
    </row>
    <row r="18" spans="1:8" ht="28.8" x14ac:dyDescent="0.3">
      <c r="A18" s="105" t="s">
        <v>178</v>
      </c>
      <c r="B18" s="107" t="s">
        <v>179</v>
      </c>
      <c r="C18" s="105">
        <v>48942</v>
      </c>
      <c r="D18" s="108"/>
      <c r="E18" s="108">
        <v>6003.9</v>
      </c>
      <c r="F18" s="105"/>
      <c r="H18" s="19">
        <f t="shared" si="0"/>
        <v>6003.9</v>
      </c>
    </row>
    <row r="19" spans="1:8" x14ac:dyDescent="0.3">
      <c r="A19" s="105" t="s">
        <v>180</v>
      </c>
      <c r="B19" s="107" t="s">
        <v>181</v>
      </c>
      <c r="C19" s="105">
        <v>47886</v>
      </c>
      <c r="D19" s="108">
        <v>175</v>
      </c>
      <c r="E19" s="108"/>
      <c r="F19" s="106">
        <v>116777.76</v>
      </c>
      <c r="H19" s="19">
        <f t="shared" si="0"/>
        <v>-175</v>
      </c>
    </row>
    <row r="20" spans="1:8" x14ac:dyDescent="0.3">
      <c r="A20" s="105" t="s">
        <v>182</v>
      </c>
      <c r="B20" s="107" t="s">
        <v>156</v>
      </c>
      <c r="C20" s="105">
        <v>47886</v>
      </c>
      <c r="D20" s="108">
        <v>5</v>
      </c>
      <c r="E20" s="108"/>
      <c r="F20" s="106">
        <v>116772.76</v>
      </c>
      <c r="H20" s="19">
        <f t="shared" si="0"/>
        <v>-5</v>
      </c>
    </row>
    <row r="21" spans="1:8" x14ac:dyDescent="0.3">
      <c r="A21" s="105" t="s">
        <v>183</v>
      </c>
      <c r="B21" s="107" t="s">
        <v>154</v>
      </c>
      <c r="C21" s="105">
        <v>47886</v>
      </c>
      <c r="D21" s="108">
        <v>2.5</v>
      </c>
      <c r="E21" s="108"/>
      <c r="F21" s="106">
        <v>116770.26</v>
      </c>
      <c r="H21" s="19">
        <f t="shared" si="0"/>
        <v>-2.5</v>
      </c>
    </row>
    <row r="22" spans="1:8" x14ac:dyDescent="0.3">
      <c r="A22" s="105" t="s">
        <v>184</v>
      </c>
      <c r="B22" s="107" t="s">
        <v>185</v>
      </c>
      <c r="C22" s="105">
        <v>47886</v>
      </c>
      <c r="D22" s="108">
        <v>1398.62</v>
      </c>
      <c r="E22" s="108"/>
      <c r="F22" s="106">
        <v>115371.64</v>
      </c>
      <c r="H22" s="19">
        <f t="shared" si="0"/>
        <v>-1398.62</v>
      </c>
    </row>
    <row r="23" spans="1:8" x14ac:dyDescent="0.3">
      <c r="A23" s="105" t="s">
        <v>186</v>
      </c>
      <c r="B23" s="107" t="s">
        <v>187</v>
      </c>
      <c r="C23" s="105">
        <v>47886</v>
      </c>
      <c r="D23" s="108">
        <v>124.4</v>
      </c>
      <c r="E23" s="108"/>
      <c r="F23" s="105"/>
      <c r="H23" s="19">
        <f t="shared" si="0"/>
        <v>-124.4</v>
      </c>
    </row>
    <row r="24" spans="1:8" x14ac:dyDescent="0.3">
      <c r="A24" s="105" t="s">
        <v>186</v>
      </c>
      <c r="B24" s="107" t="s">
        <v>188</v>
      </c>
      <c r="C24" s="105">
        <v>47886</v>
      </c>
      <c r="D24" s="108">
        <v>1250</v>
      </c>
      <c r="E24" s="108"/>
      <c r="F24" s="106">
        <v>113997.24</v>
      </c>
      <c r="H24" s="19">
        <f t="shared" si="0"/>
        <v>-1250</v>
      </c>
    </row>
    <row r="25" spans="1:8" x14ac:dyDescent="0.3">
      <c r="A25" s="105" t="s">
        <v>189</v>
      </c>
      <c r="B25" s="107" t="s">
        <v>190</v>
      </c>
      <c r="C25" s="105">
        <v>836</v>
      </c>
      <c r="D25" s="108"/>
      <c r="E25" s="108">
        <v>14829.85</v>
      </c>
      <c r="F25" s="106">
        <v>128827.09</v>
      </c>
      <c r="H25" s="19">
        <f t="shared" si="0"/>
        <v>14829.85</v>
      </c>
    </row>
    <row r="26" spans="1:8" x14ac:dyDescent="0.3">
      <c r="A26" s="105" t="s">
        <v>191</v>
      </c>
      <c r="B26" s="107" t="s">
        <v>156</v>
      </c>
      <c r="C26" s="105">
        <v>47886</v>
      </c>
      <c r="D26" s="108">
        <v>7.25</v>
      </c>
      <c r="E26" s="108"/>
      <c r="F26" s="106">
        <v>128819.84</v>
      </c>
      <c r="H26" s="19">
        <f t="shared" si="0"/>
        <v>-7.25</v>
      </c>
    </row>
    <row r="27" spans="1:8" x14ac:dyDescent="0.3">
      <c r="A27" s="105" t="s">
        <v>192</v>
      </c>
      <c r="B27" s="107" t="s">
        <v>154</v>
      </c>
      <c r="C27" s="105">
        <v>47886</v>
      </c>
      <c r="D27" s="108">
        <v>2.5</v>
      </c>
      <c r="E27" s="108"/>
      <c r="F27" s="106">
        <v>128817.34</v>
      </c>
      <c r="H27" s="19">
        <f t="shared" si="0"/>
        <v>-2.5</v>
      </c>
    </row>
    <row r="28" spans="1:8" x14ac:dyDescent="0.3">
      <c r="A28" s="114" t="s">
        <v>210</v>
      </c>
      <c r="B28" s="114" t="s">
        <v>154</v>
      </c>
      <c r="C28" s="114" t="s">
        <v>220</v>
      </c>
      <c r="D28" s="115">
        <v>1250</v>
      </c>
      <c r="E28" s="110"/>
      <c r="F28" s="111">
        <f>F27-D28+E28</f>
        <v>127567.34</v>
      </c>
      <c r="G28" s="112"/>
      <c r="H28" s="113"/>
    </row>
    <row r="29" spans="1:8" x14ac:dyDescent="0.3">
      <c r="A29" s="114" t="s">
        <v>211</v>
      </c>
      <c r="B29" s="114" t="s">
        <v>221</v>
      </c>
      <c r="C29" s="114" t="s">
        <v>220</v>
      </c>
      <c r="D29" s="115">
        <v>5</v>
      </c>
      <c r="E29" s="110"/>
      <c r="F29" s="111">
        <f t="shared" ref="F29:F42" si="1">F28-D29+E29</f>
        <v>127562.34</v>
      </c>
      <c r="G29" s="112"/>
      <c r="H29" s="113"/>
    </row>
    <row r="30" spans="1:8" x14ac:dyDescent="0.3">
      <c r="A30" s="114" t="s">
        <v>212</v>
      </c>
      <c r="B30" s="114" t="s">
        <v>222</v>
      </c>
      <c r="C30" s="114" t="s">
        <v>220</v>
      </c>
      <c r="D30" s="115">
        <v>2.5</v>
      </c>
      <c r="E30" s="110"/>
      <c r="F30" s="111">
        <f t="shared" si="1"/>
        <v>127559.84</v>
      </c>
      <c r="G30" s="112"/>
      <c r="H30" s="113"/>
    </row>
    <row r="31" spans="1:8" x14ac:dyDescent="0.3">
      <c r="A31" s="114" t="s">
        <v>213</v>
      </c>
      <c r="B31" s="114" t="s">
        <v>154</v>
      </c>
      <c r="C31" s="114" t="s">
        <v>220</v>
      </c>
      <c r="D31" s="115">
        <v>35.229999999999997</v>
      </c>
      <c r="E31" s="110"/>
      <c r="F31" s="111">
        <f t="shared" si="1"/>
        <v>127524.61</v>
      </c>
      <c r="G31" s="112"/>
      <c r="H31" s="113"/>
    </row>
    <row r="32" spans="1:8" x14ac:dyDescent="0.3">
      <c r="A32" s="114" t="s">
        <v>214</v>
      </c>
      <c r="B32" s="114" t="s">
        <v>223</v>
      </c>
      <c r="C32" s="114" t="s">
        <v>220</v>
      </c>
      <c r="D32" s="115">
        <v>1716.48</v>
      </c>
      <c r="E32" s="110"/>
      <c r="F32" s="111">
        <f t="shared" si="1"/>
        <v>125808.13</v>
      </c>
      <c r="G32" s="112"/>
      <c r="H32" s="113"/>
    </row>
    <row r="33" spans="1:8" x14ac:dyDescent="0.3">
      <c r="A33" s="114" t="s">
        <v>214</v>
      </c>
      <c r="B33" s="114" t="s">
        <v>224</v>
      </c>
      <c r="C33" s="114" t="s">
        <v>220</v>
      </c>
      <c r="D33" s="115">
        <v>1261.82</v>
      </c>
      <c r="E33" s="110"/>
      <c r="F33" s="111">
        <f t="shared" si="1"/>
        <v>124546.31</v>
      </c>
      <c r="G33" s="112"/>
      <c r="H33" s="113"/>
    </row>
    <row r="34" spans="1:8" x14ac:dyDescent="0.3">
      <c r="A34" s="114" t="s">
        <v>215</v>
      </c>
      <c r="B34" s="114" t="s">
        <v>225</v>
      </c>
      <c r="C34" s="114" t="s">
        <v>220</v>
      </c>
      <c r="D34" s="115">
        <v>1133.6199999999999</v>
      </c>
      <c r="E34" s="110"/>
      <c r="F34" s="111">
        <f t="shared" si="1"/>
        <v>123412.69</v>
      </c>
      <c r="G34" s="112"/>
      <c r="H34" s="113"/>
    </row>
    <row r="35" spans="1:8" x14ac:dyDescent="0.3">
      <c r="A35" s="114" t="s">
        <v>216</v>
      </c>
      <c r="B35" s="114" t="s">
        <v>226</v>
      </c>
      <c r="C35" s="114" t="s">
        <v>220</v>
      </c>
      <c r="D35" s="115">
        <v>721.42</v>
      </c>
      <c r="E35" s="110"/>
      <c r="F35" s="111">
        <f t="shared" si="1"/>
        <v>122691.27</v>
      </c>
      <c r="G35" s="112"/>
      <c r="H35" s="113"/>
    </row>
    <row r="36" spans="1:8" x14ac:dyDescent="0.3">
      <c r="A36" s="114" t="s">
        <v>217</v>
      </c>
      <c r="B36" s="114" t="s">
        <v>227</v>
      </c>
      <c r="C36" s="114" t="s">
        <v>220</v>
      </c>
      <c r="D36" s="115">
        <v>5</v>
      </c>
      <c r="E36" s="110"/>
      <c r="F36" s="111">
        <f t="shared" si="1"/>
        <v>122686.27</v>
      </c>
      <c r="G36" s="112"/>
      <c r="H36" s="113"/>
    </row>
    <row r="37" spans="1:8" x14ac:dyDescent="0.3">
      <c r="A37" s="114" t="s">
        <v>218</v>
      </c>
      <c r="B37" s="114" t="s">
        <v>222</v>
      </c>
      <c r="C37" s="114" t="s">
        <v>220</v>
      </c>
      <c r="D37" s="115">
        <v>1250</v>
      </c>
      <c r="E37" s="110"/>
      <c r="F37" s="111">
        <f t="shared" si="1"/>
        <v>121436.27</v>
      </c>
      <c r="G37" s="112"/>
      <c r="H37" s="113"/>
    </row>
    <row r="38" spans="1:8" x14ac:dyDescent="0.3">
      <c r="A38" s="114" t="s">
        <v>218</v>
      </c>
      <c r="B38" s="114" t="s">
        <v>228</v>
      </c>
      <c r="C38" s="114" t="s">
        <v>220</v>
      </c>
      <c r="D38" s="115">
        <v>1250</v>
      </c>
      <c r="E38" s="110"/>
      <c r="F38" s="111">
        <f t="shared" si="1"/>
        <v>120186.27</v>
      </c>
      <c r="G38" s="112"/>
      <c r="H38" s="113"/>
    </row>
    <row r="39" spans="1:8" x14ac:dyDescent="0.3">
      <c r="A39" s="114" t="s">
        <v>218</v>
      </c>
      <c r="B39" s="114" t="s">
        <v>229</v>
      </c>
      <c r="C39" s="114" t="s">
        <v>220</v>
      </c>
      <c r="D39" s="115">
        <v>10195</v>
      </c>
      <c r="E39" s="110" t="s">
        <v>233</v>
      </c>
      <c r="F39" s="111" t="e">
        <f t="shared" si="1"/>
        <v>#VALUE!</v>
      </c>
      <c r="G39" s="112"/>
      <c r="H39" s="113"/>
    </row>
    <row r="40" spans="1:8" x14ac:dyDescent="0.3">
      <c r="A40" s="114" t="s">
        <v>218</v>
      </c>
      <c r="B40" s="114" t="s">
        <v>230</v>
      </c>
      <c r="C40" s="114" t="s">
        <v>220</v>
      </c>
      <c r="D40" s="115">
        <v>380.41</v>
      </c>
      <c r="E40" s="110"/>
      <c r="F40" s="111" t="e">
        <f t="shared" si="1"/>
        <v>#VALUE!</v>
      </c>
      <c r="G40" s="112"/>
      <c r="H40" s="113"/>
    </row>
    <row r="41" spans="1:8" x14ac:dyDescent="0.3">
      <c r="A41" s="114" t="s">
        <v>218</v>
      </c>
      <c r="B41" s="114" t="s">
        <v>231</v>
      </c>
      <c r="C41" s="114" t="s">
        <v>220</v>
      </c>
      <c r="D41" s="115">
        <v>2185.42</v>
      </c>
      <c r="E41" s="110"/>
      <c r="F41" s="111" t="e">
        <f t="shared" si="1"/>
        <v>#VALUE!</v>
      </c>
      <c r="G41" s="112"/>
      <c r="H41" s="113"/>
    </row>
    <row r="42" spans="1:8" x14ac:dyDescent="0.3">
      <c r="A42" s="114" t="s">
        <v>219</v>
      </c>
      <c r="B42" s="114" t="s">
        <v>232</v>
      </c>
      <c r="C42" s="114" t="s">
        <v>220</v>
      </c>
      <c r="D42" s="115">
        <v>2.5</v>
      </c>
      <c r="E42" s="110"/>
      <c r="F42" s="111" t="e">
        <f t="shared" si="1"/>
        <v>#VALUE!</v>
      </c>
      <c r="G42" s="112"/>
      <c r="H42" s="113"/>
    </row>
    <row r="43" spans="1:8" x14ac:dyDescent="0.3">
      <c r="A43" s="112"/>
      <c r="B43" s="114" t="s">
        <v>154</v>
      </c>
      <c r="C43" s="114"/>
      <c r="D43" s="110"/>
      <c r="E43" s="110"/>
      <c r="F43" s="112"/>
      <c r="G43" s="112"/>
      <c r="H43" s="113"/>
    </row>
    <row r="44" spans="1:8" x14ac:dyDescent="0.3">
      <c r="A44" s="112"/>
      <c r="B44" s="112"/>
      <c r="C44" s="112"/>
      <c r="D44" s="110"/>
      <c r="E44" s="110"/>
      <c r="F44" s="112"/>
      <c r="G44" s="112"/>
      <c r="H44" s="113"/>
    </row>
    <row r="45" spans="1:8" x14ac:dyDescent="0.3">
      <c r="A45" s="112"/>
      <c r="B45" s="112"/>
      <c r="C45" s="112"/>
      <c r="D45" s="110"/>
      <c r="E45" s="110"/>
      <c r="F45" s="112"/>
      <c r="G45" s="112"/>
      <c r="H45" s="113"/>
    </row>
  </sheetData>
  <hyperlinks>
    <hyperlink ref="B1" r:id="rId1" display="https://www1.scotiaconnect.scotiabank.com/scocui/secured/accountinformation/accountDetailsReport.bns" xr:uid="{3B288917-1853-4184-8301-AB04B322FD4E}"/>
    <hyperlink ref="B2" r:id="rId2" display="https://www1.scotiaconnect.scotiabank.com/scocui/secured/accountinformation/accountDetailsReport.bns" xr:uid="{C3D46616-4090-48B1-BFD1-EA838948F0FD}"/>
    <hyperlink ref="B3" r:id="rId3" display="https://www1.scotiaconnect.scotiabank.com/scocui/secured/accountinformation/accountDetailsReport.bns" xr:uid="{EF4549A0-0CEB-4C92-93D2-14EEBB242F65}"/>
    <hyperlink ref="B4" r:id="rId4" display="https://www1.scotiaconnect.scotiabank.com/scocui/secured/accountinformation/accountDetailsReport.bns" xr:uid="{C94C00BB-8458-4072-9FB4-F1D744222A12}"/>
    <hyperlink ref="B5" r:id="rId5" display="https://www1.scotiaconnect.scotiabank.com/scocui/secured/accountinformation/accountDetailsReport.bns" xr:uid="{97B8F8CC-CD01-49BB-AFC7-3AD32AE88400}"/>
    <hyperlink ref="B6" r:id="rId6" display="https://www1.scotiaconnect.scotiabank.com/scocui/secured/accountinformation/accountDetailsReport.bns" xr:uid="{EDB2699F-C122-4007-AE75-E976B392256D}"/>
    <hyperlink ref="B7" r:id="rId7" display="https://www1.scotiaconnect.scotiabank.com/scocui/secured/accountinformation/accountDetailsReport.bns" xr:uid="{20B3AF5E-D15F-4171-A98D-FFDA34872FEF}"/>
    <hyperlink ref="B8" r:id="rId8" display="https://www1.scotiaconnect.scotiabank.com/scocui/secured/accountinformation/accountDetailsReport.bns" xr:uid="{C17D8984-5631-478A-A792-1DD3D7D15A44}"/>
    <hyperlink ref="B9" r:id="rId9" display="https://www1.scotiaconnect.scotiabank.com/scocui/secured/accountinformation/accountDetailsReport.bns" xr:uid="{86C4F413-4EA0-42B6-8226-F229C989A338}"/>
    <hyperlink ref="B10" r:id="rId10" display="https://www1.scotiaconnect.scotiabank.com/scocui/secured/accountinformation/accountDetailsReport.bns" xr:uid="{FD886DD4-0318-44F1-8AE9-EBFBE51F15D9}"/>
    <hyperlink ref="B11" r:id="rId11" display="https://www1.scotiaconnect.scotiabank.com/scocui/secured/accountinformation/accountDetailsReport.bns" xr:uid="{8734B97B-AD05-4558-A7A9-FF199587CAD7}"/>
    <hyperlink ref="B12" r:id="rId12" display="https://www1.scotiaconnect.scotiabank.com/scocui/secured/accountinformation/accountDetailsReport.bns" xr:uid="{774DA788-DBBF-4DBB-BFDD-EEA225AFD845}"/>
    <hyperlink ref="B13" r:id="rId13" display="https://www1.scotiaconnect.scotiabank.com/scocui/secured/accountinformation/accountDetailsReport.bns" xr:uid="{E67ACE65-545F-4F2F-BDC2-275E083F7E2F}"/>
    <hyperlink ref="B14" r:id="rId14" display="https://www1.scotiaconnect.scotiabank.com/scocui/secured/accountinformation/accountDetailsReport.bns" xr:uid="{B26014B4-B397-4864-BB4E-C6180266E794}"/>
    <hyperlink ref="B15" r:id="rId15" display="https://www1.scotiaconnect.scotiabank.com/scocui/secured/accountinformation/accountDetailsReport.bns" xr:uid="{29D16577-1A69-4FC7-AB92-1307A0E7D087}"/>
    <hyperlink ref="B16" r:id="rId16" display="https://www1.scotiaconnect.scotiabank.com/scocui/secured/accountinformation/accountDetailsReport.bns" xr:uid="{77771516-C115-427B-A5DB-239B800DCD84}"/>
    <hyperlink ref="B17" r:id="rId17" display="https://www1.scotiaconnect.scotiabank.com/scocui/secured/accountinformation/accountDetailsReport.bns" xr:uid="{2A318C4A-8177-40D8-B656-B63D4A7F1699}"/>
    <hyperlink ref="B18" r:id="rId18" display="https://www1.scotiaconnect.scotiabank.com/scocui/secured/accountinformation/accountDetailsReport.bns" xr:uid="{A4FD3497-A7E2-4630-9565-48CF5F73D46F}"/>
    <hyperlink ref="B19" r:id="rId19" display="https://www1.scotiaconnect.scotiabank.com/scocui/secured/accountinformation/accountDetailsReport.bns" xr:uid="{B922080B-17CB-43F4-8E03-1786D774BBD4}"/>
    <hyperlink ref="B20" r:id="rId20" display="https://www1.scotiaconnect.scotiabank.com/scocui/secured/accountinformation/accountDetailsReport.bns" xr:uid="{28A0E2EA-5343-4C04-95CD-FE04C019B86B}"/>
    <hyperlink ref="B21" r:id="rId21" display="https://www1.scotiaconnect.scotiabank.com/scocui/secured/accountinformation/accountDetailsReport.bns" xr:uid="{68BCDC06-FAFA-4CCB-A410-40D4B9D4DD14}"/>
    <hyperlink ref="B22" r:id="rId22" display="https://www1.scotiaconnect.scotiabank.com/scocui/secured/accountinformation/accountDetailsReport.bns" xr:uid="{A7CD9B21-3444-4432-BDC0-C72E0EE6A5EB}"/>
    <hyperlink ref="B23" r:id="rId23" display="https://www1.scotiaconnect.scotiabank.com/scocui/secured/accountinformation/accountDetailsReport.bns" xr:uid="{1589E894-A437-491D-AA1E-85A478B0FC7C}"/>
    <hyperlink ref="B24" r:id="rId24" display="https://www1.scotiaconnect.scotiabank.com/scocui/secured/accountinformation/accountDetailsReport.bns" xr:uid="{81BF5474-A766-4B4C-B2F9-E3AD2E49141A}"/>
    <hyperlink ref="B25" r:id="rId25" display="https://www1.scotiaconnect.scotiabank.com/scocui/secured/accountinformation/accountDetailsReport.bns" xr:uid="{842BEBBB-57F4-4DE3-9B73-22B55FB5C3B0}"/>
    <hyperlink ref="B26" r:id="rId26" display="https://www1.scotiaconnect.scotiabank.com/scocui/secured/accountinformation/accountDetailsReport.bns" xr:uid="{1781215C-F4BD-4124-957D-1630B19F5C77}"/>
    <hyperlink ref="B27" r:id="rId27" display="https://www1.scotiaconnect.scotiabank.com/scocui/secured/accountinformation/accountDetailsReport.bns" xr:uid="{895B8FFC-4C1E-4D08-94A2-99D6614D767E}"/>
  </hyperlinks>
  <pageMargins left="0.7" right="0.7" top="0.75" bottom="0.75" header="0.3" footer="0.3"/>
  <pageSetup orientation="portrait" verticalDpi="0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Sheet</vt:lpstr>
      <vt:lpstr>Statement of Operations</vt:lpstr>
      <vt:lpstr>Sch 1 Invesments</vt:lpstr>
      <vt:lpstr>Sch 2 Membership Fees</vt:lpstr>
      <vt:lpstr>Working Trial Balance</vt:lpstr>
      <vt:lpstr>Banking </vt:lpstr>
      <vt:lpstr>Journal Entries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Perrin</dc:creator>
  <cp:lastModifiedBy>Samantha Perrin</cp:lastModifiedBy>
  <cp:lastPrinted>2023-01-18T20:25:09Z</cp:lastPrinted>
  <dcterms:created xsi:type="dcterms:W3CDTF">2015-03-12T15:02:27Z</dcterms:created>
  <dcterms:modified xsi:type="dcterms:W3CDTF">2023-03-17T16:57:27Z</dcterms:modified>
</cp:coreProperties>
</file>